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1.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C:\ŠVARC SLUŽBA\VODENJE PROJEKTOV\postaja Domžale\RD za izvedbo\OBJAVA JN\VPRAŠANJA ODGOVORI\SKLOP 11\verzija 2\"/>
    </mc:Choice>
  </mc:AlternateContent>
  <xr:revisionPtr revIDLastSave="0" documentId="8_{F2FA5499-FA57-4719-9CCC-6ABB512D832C}" xr6:coauthVersionLast="36" xr6:coauthVersionMax="36" xr10:uidLastSave="{00000000-0000-0000-0000-000000000000}"/>
  <bookViews>
    <workbookView xWindow="0" yWindow="0" windowWidth="23040" windowHeight="9045" tabRatio="683" xr2:uid="{00000000-000D-0000-FFFF-FFFF00000000}"/>
  </bookViews>
  <sheets>
    <sheet name="Rekapitulacija" sheetId="1" r:id="rId1"/>
    <sheet name="0-2" sheetId="14" r:id="rId2"/>
    <sheet name="1-1" sheetId="5" r:id="rId3"/>
    <sheet name="1-2" sheetId="6" r:id="rId4"/>
    <sheet name="2-1" sheetId="7" r:id="rId5"/>
    <sheet name="3-1" sheetId="9" r:id="rId6"/>
    <sheet name="3-2" sheetId="3" r:id="rId7"/>
    <sheet name="3-3" sheetId="4" r:id="rId8"/>
    <sheet name="3-5" sheetId="16" r:id="rId9"/>
    <sheet name="3-6" sheetId="11" r:id="rId10"/>
    <sheet name="3-7" sheetId="10" r:id="rId11"/>
    <sheet name="4-1" sheetId="15" r:id="rId12"/>
    <sheet name="11-3" sheetId="8" r:id="rId13"/>
    <sheet name="12_SPLOŠNI DEL" sheetId="17"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1" l="1"/>
  <c r="E23" i="1"/>
  <c r="E21" i="1"/>
  <c r="E19" i="1"/>
  <c r="E10" i="1"/>
  <c r="E6" i="1"/>
  <c r="E12" i="1"/>
  <c r="I105" i="5" l="1"/>
  <c r="I15" i="17" l="1"/>
  <c r="I14" i="17"/>
  <c r="I13" i="17"/>
  <c r="I12" i="17"/>
  <c r="I11" i="17"/>
  <c r="I10" i="17"/>
  <c r="I9" i="17"/>
  <c r="I8" i="17"/>
  <c r="I7" i="17"/>
  <c r="I6" i="17"/>
  <c r="I5" i="17"/>
  <c r="I240" i="15"/>
  <c r="I239" i="15"/>
  <c r="I238" i="15"/>
  <c r="I237" i="15"/>
  <c r="I236" i="15"/>
  <c r="I235" i="15"/>
  <c r="I234" i="15"/>
  <c r="I233" i="15"/>
  <c r="I232" i="15"/>
  <c r="I231" i="15"/>
  <c r="I230" i="15"/>
  <c r="I229" i="15"/>
  <c r="I227" i="15"/>
  <c r="I226" i="15"/>
  <c r="I225" i="15"/>
  <c r="I224" i="15"/>
  <c r="I223" i="15"/>
  <c r="I222" i="15"/>
  <c r="I221" i="15"/>
  <c r="I220" i="15"/>
  <c r="I219" i="15"/>
  <c r="I217" i="15"/>
  <c r="I216" i="15"/>
  <c r="I215" i="15"/>
  <c r="I214" i="15"/>
  <c r="I213" i="15"/>
  <c r="I212" i="15"/>
  <c r="I211" i="15"/>
  <c r="I210" i="15"/>
  <c r="I209" i="15"/>
  <c r="I208" i="15"/>
  <c r="I207" i="15"/>
  <c r="I206" i="15"/>
  <c r="I205" i="15"/>
  <c r="I199" i="15"/>
  <c r="I198" i="15"/>
  <c r="I197" i="15"/>
  <c r="I196" i="15"/>
  <c r="I195" i="15"/>
  <c r="I194" i="15"/>
  <c r="I193" i="15"/>
  <c r="I192" i="15"/>
  <c r="I191" i="15"/>
  <c r="I190" i="15"/>
  <c r="I189" i="15"/>
  <c r="I188" i="15"/>
  <c r="I187" i="15"/>
  <c r="I186" i="15"/>
  <c r="I185" i="15"/>
  <c r="I184" i="15"/>
  <c r="I183" i="15"/>
  <c r="I182" i="15"/>
  <c r="I181" i="15"/>
  <c r="I180" i="15"/>
  <c r="I179" i="15"/>
  <c r="I178" i="15"/>
  <c r="I177" i="15"/>
  <c r="I176" i="15"/>
  <c r="I175" i="15"/>
  <c r="I174" i="15"/>
  <c r="I173" i="15"/>
  <c r="I171" i="15"/>
  <c r="I167" i="15"/>
  <c r="I166" i="15"/>
  <c r="I165" i="15"/>
  <c r="I164" i="15"/>
  <c r="I163" i="15"/>
  <c r="I162" i="15"/>
  <c r="I161" i="15"/>
  <c r="I160" i="15"/>
  <c r="I159" i="15"/>
  <c r="I157" i="15"/>
  <c r="I154" i="15"/>
  <c r="I153" i="15"/>
  <c r="I152" i="15"/>
  <c r="I151" i="15"/>
  <c r="I150" i="15"/>
  <c r="I149" i="15"/>
  <c r="I148" i="15"/>
  <c r="I147" i="15"/>
  <c r="I146" i="15"/>
  <c r="I145" i="15"/>
  <c r="I144" i="15"/>
  <c r="I143" i="15"/>
  <c r="I138" i="15"/>
  <c r="I137" i="15"/>
  <c r="I136" i="15"/>
  <c r="I135" i="15"/>
  <c r="I134" i="15"/>
  <c r="I133" i="15"/>
  <c r="I132" i="15"/>
  <c r="I131" i="15"/>
  <c r="I130" i="15"/>
  <c r="I129" i="15"/>
  <c r="I128" i="15"/>
  <c r="I127" i="15"/>
  <c r="I126" i="15"/>
  <c r="I125" i="15"/>
  <c r="I124" i="15"/>
  <c r="I123" i="15"/>
  <c r="I122" i="15"/>
  <c r="I121" i="15"/>
  <c r="I120" i="15"/>
  <c r="I119" i="15"/>
  <c r="I118" i="15"/>
  <c r="I117" i="15"/>
  <c r="I116" i="15"/>
  <c r="I115" i="15"/>
  <c r="I114" i="15"/>
  <c r="I113" i="15"/>
  <c r="I112" i="15"/>
  <c r="I111" i="15"/>
  <c r="I110" i="15"/>
  <c r="I109" i="15"/>
  <c r="I108" i="15"/>
  <c r="I107" i="15"/>
  <c r="I106" i="15"/>
  <c r="I105" i="15"/>
  <c r="I104" i="15"/>
  <c r="I103" i="15"/>
  <c r="I102" i="15"/>
  <c r="I101" i="15"/>
  <c r="I100" i="15"/>
  <c r="I99" i="15"/>
  <c r="I98" i="15"/>
  <c r="I97" i="15"/>
  <c r="I96" i="15"/>
  <c r="I95" i="15"/>
  <c r="I94" i="15"/>
  <c r="I90" i="15"/>
  <c r="I89" i="15"/>
  <c r="I88" i="15"/>
  <c r="I87" i="15"/>
  <c r="I86" i="15"/>
  <c r="I85" i="15"/>
  <c r="I84" i="15"/>
  <c r="I83" i="15"/>
  <c r="I82" i="15"/>
  <c r="I81" i="15"/>
  <c r="I80" i="15"/>
  <c r="I79" i="15"/>
  <c r="I78" i="15"/>
  <c r="I77" i="15"/>
  <c r="I76" i="15"/>
  <c r="I75" i="15"/>
  <c r="I74" i="15"/>
  <c r="I73" i="15"/>
  <c r="I72" i="15"/>
  <c r="I71" i="15"/>
  <c r="I70" i="15"/>
  <c r="I69" i="15"/>
  <c r="I68" i="15"/>
  <c r="I67" i="15"/>
  <c r="I66"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6" i="15"/>
  <c r="I35" i="15"/>
  <c r="I34" i="15"/>
  <c r="I33" i="15"/>
  <c r="I32" i="15"/>
  <c r="I31" i="15"/>
  <c r="I30" i="15"/>
  <c r="I29" i="15"/>
  <c r="I28" i="15"/>
  <c r="I27" i="15"/>
  <c r="I25" i="15"/>
  <c r="I24" i="15"/>
  <c r="I23" i="15"/>
  <c r="I22" i="15"/>
  <c r="I21" i="15"/>
  <c r="I20" i="15"/>
  <c r="I19" i="15"/>
  <c r="I18" i="15"/>
  <c r="I17" i="15"/>
  <c r="I16" i="15"/>
  <c r="I15" i="15"/>
  <c r="I14" i="15"/>
  <c r="I13" i="15"/>
  <c r="I12" i="15"/>
  <c r="I11" i="15"/>
  <c r="I10" i="15"/>
  <c r="I9" i="15"/>
  <c r="I71" i="10"/>
  <c r="I70" i="10"/>
  <c r="I67" i="10"/>
  <c r="I66" i="10"/>
  <c r="I65" i="10"/>
  <c r="I64" i="10"/>
  <c r="I61" i="10"/>
  <c r="I59" i="10"/>
  <c r="I58" i="10"/>
  <c r="I57" i="10"/>
  <c r="I56" i="10"/>
  <c r="I55" i="10"/>
  <c r="I54" i="10"/>
  <c r="I53" i="10"/>
  <c r="I52" i="10"/>
  <c r="I51" i="10"/>
  <c r="I50" i="10"/>
  <c r="I48" i="10"/>
  <c r="I47" i="10"/>
  <c r="I46" i="10"/>
  <c r="I45" i="10"/>
  <c r="I44" i="10"/>
  <c r="I43" i="10"/>
  <c r="I42" i="10"/>
  <c r="I41" i="10"/>
  <c r="I40" i="10"/>
  <c r="I39" i="10"/>
  <c r="I30" i="10"/>
  <c r="I29" i="10"/>
  <c r="I28" i="10"/>
  <c r="I27" i="10"/>
  <c r="I26" i="10"/>
  <c r="I25" i="10"/>
  <c r="I24" i="10"/>
  <c r="I23" i="10"/>
  <c r="I22" i="10"/>
  <c r="I21" i="10"/>
  <c r="I20" i="10"/>
  <c r="I19" i="10"/>
  <c r="I18" i="10"/>
  <c r="I17" i="10"/>
  <c r="I16" i="10"/>
  <c r="F31" i="10"/>
  <c r="F5" i="10"/>
  <c r="I64" i="8"/>
  <c r="I63" i="8"/>
  <c r="I61" i="8"/>
  <c r="I60" i="8"/>
  <c r="I59" i="8"/>
  <c r="I58" i="8"/>
  <c r="I57" i="8"/>
  <c r="I55" i="8"/>
  <c r="I53" i="8"/>
  <c r="I52" i="8"/>
  <c r="I51" i="8"/>
  <c r="I50" i="8"/>
  <c r="I49" i="8"/>
  <c r="I48" i="8"/>
  <c r="I47" i="8"/>
  <c r="I46" i="8"/>
  <c r="I44" i="8"/>
  <c r="I43" i="8"/>
  <c r="I42" i="8"/>
  <c r="I40" i="8"/>
  <c r="I39" i="8"/>
  <c r="I37" i="8"/>
  <c r="I35" i="8"/>
  <c r="I33" i="8"/>
  <c r="I32" i="8"/>
  <c r="I30" i="8"/>
  <c r="I29" i="8"/>
  <c r="I28" i="8"/>
  <c r="I27" i="8"/>
  <c r="I26" i="8"/>
  <c r="I25" i="8"/>
  <c r="I24" i="8"/>
  <c r="I23" i="8"/>
  <c r="I22" i="8"/>
  <c r="I20" i="8"/>
  <c r="I19" i="8"/>
  <c r="I17" i="8"/>
  <c r="I67" i="11"/>
  <c r="I66" i="11"/>
  <c r="I62" i="11"/>
  <c r="I61" i="11"/>
  <c r="I60" i="11"/>
  <c r="I59" i="11"/>
  <c r="I55" i="11"/>
  <c r="I54" i="11"/>
  <c r="I53" i="11"/>
  <c r="I52" i="11"/>
  <c r="I51" i="11"/>
  <c r="I50" i="11"/>
  <c r="I49" i="11"/>
  <c r="I45" i="11"/>
  <c r="I44" i="11"/>
  <c r="I43" i="11"/>
  <c r="I42" i="11"/>
  <c r="I41" i="11"/>
  <c r="I40" i="11"/>
  <c r="I39" i="11"/>
  <c r="I38" i="11"/>
  <c r="I37" i="11"/>
  <c r="I36" i="11"/>
  <c r="I35" i="11"/>
  <c r="I33" i="11"/>
  <c r="I32" i="11"/>
  <c r="I31" i="11"/>
  <c r="I30" i="11"/>
  <c r="I29" i="11"/>
  <c r="I28" i="11"/>
  <c r="I27" i="11"/>
  <c r="I26" i="11"/>
  <c r="I25" i="11"/>
  <c r="I24" i="11"/>
  <c r="I23" i="11"/>
  <c r="I22" i="11"/>
  <c r="I21" i="11"/>
  <c r="I20" i="11"/>
  <c r="I19" i="11"/>
  <c r="I18" i="11"/>
  <c r="F46" i="11"/>
  <c r="F5" i="11"/>
  <c r="I273" i="16"/>
  <c r="I272" i="16"/>
  <c r="I271" i="16"/>
  <c r="I270" i="16"/>
  <c r="I266" i="16"/>
  <c r="I265" i="16"/>
  <c r="I264" i="16"/>
  <c r="I263" i="16"/>
  <c r="I262" i="16"/>
  <c r="I261" i="16"/>
  <c r="I260" i="16"/>
  <c r="I259" i="16"/>
  <c r="I258" i="16"/>
  <c r="I257" i="16"/>
  <c r="I255" i="16"/>
  <c r="I254" i="16"/>
  <c r="I253" i="16"/>
  <c r="I252" i="16"/>
  <c r="I251" i="16"/>
  <c r="I250" i="16"/>
  <c r="I249" i="16"/>
  <c r="I248" i="16"/>
  <c r="I247" i="16"/>
  <c r="I246" i="16"/>
  <c r="I245" i="16"/>
  <c r="I243" i="16"/>
  <c r="I242" i="16"/>
  <c r="I241" i="16"/>
  <c r="I240" i="16"/>
  <c r="I239" i="16"/>
  <c r="I238" i="16"/>
  <c r="I237" i="16"/>
  <c r="I231" i="16"/>
  <c r="I230" i="16"/>
  <c r="I229" i="16"/>
  <c r="I228" i="16"/>
  <c r="I227" i="16"/>
  <c r="I226" i="16"/>
  <c r="I225" i="16"/>
  <c r="I224" i="16"/>
  <c r="I223" i="16"/>
  <c r="I222" i="16"/>
  <c r="I221" i="16"/>
  <c r="I220" i="16"/>
  <c r="I219" i="16"/>
  <c r="I218" i="16"/>
  <c r="I214" i="16"/>
  <c r="I213" i="16"/>
  <c r="I212" i="16"/>
  <c r="F211" i="16" s="1"/>
  <c r="I208" i="16"/>
  <c r="I207" i="16"/>
  <c r="I206" i="16"/>
  <c r="I205" i="16"/>
  <c r="I204" i="16"/>
  <c r="I202" i="16"/>
  <c r="I201" i="16"/>
  <c r="I200" i="16"/>
  <c r="I199" i="16"/>
  <c r="I198" i="16"/>
  <c r="I197" i="16"/>
  <c r="I196" i="16"/>
  <c r="I195" i="16"/>
  <c r="I194" i="16"/>
  <c r="I193" i="16"/>
  <c r="I192" i="16"/>
  <c r="I191" i="16"/>
  <c r="I190" i="16"/>
  <c r="I189" i="16"/>
  <c r="I188" i="16"/>
  <c r="I187" i="16"/>
  <c r="I186" i="16"/>
  <c r="I185" i="16"/>
  <c r="I184" i="16"/>
  <c r="I183" i="16"/>
  <c r="I176" i="16"/>
  <c r="I175" i="16"/>
  <c r="I174" i="16"/>
  <c r="I173" i="16"/>
  <c r="I172" i="16"/>
  <c r="I171" i="16"/>
  <c r="I170" i="16"/>
  <c r="I166" i="16"/>
  <c r="I165" i="16"/>
  <c r="I164" i="16"/>
  <c r="I163" i="16"/>
  <c r="I162" i="16"/>
  <c r="I161" i="16"/>
  <c r="I160" i="16"/>
  <c r="I155" i="16"/>
  <c r="I154" i="16"/>
  <c r="I153" i="16"/>
  <c r="I152" i="16"/>
  <c r="I151" i="16"/>
  <c r="I150" i="16"/>
  <c r="I149" i="16"/>
  <c r="I148" i="16"/>
  <c r="I147" i="16"/>
  <c r="I144" i="16"/>
  <c r="I143" i="16"/>
  <c r="I142" i="16"/>
  <c r="I141" i="16"/>
  <c r="I140" i="16"/>
  <c r="I139" i="16"/>
  <c r="I138" i="16"/>
  <c r="I137" i="16"/>
  <c r="I136" i="16"/>
  <c r="I135" i="16"/>
  <c r="I134" i="16"/>
  <c r="I133" i="16"/>
  <c r="I132" i="16"/>
  <c r="I125" i="16"/>
  <c r="I124" i="16"/>
  <c r="I123" i="16"/>
  <c r="I122" i="16"/>
  <c r="I121" i="16"/>
  <c r="I120" i="16"/>
  <c r="I119" i="16"/>
  <c r="I118" i="16"/>
  <c r="I117" i="16"/>
  <c r="I116" i="16"/>
  <c r="I115" i="16"/>
  <c r="I114" i="16"/>
  <c r="I113" i="16"/>
  <c r="I112" i="16"/>
  <c r="I111" i="16"/>
  <c r="I110" i="16"/>
  <c r="I109" i="16"/>
  <c r="I108" i="16"/>
  <c r="I107" i="16"/>
  <c r="I106" i="16"/>
  <c r="I102" i="16"/>
  <c r="I101" i="16"/>
  <c r="I100" i="16"/>
  <c r="I99" i="16"/>
  <c r="I98" i="16"/>
  <c r="I97" i="16"/>
  <c r="I96" i="16"/>
  <c r="I95" i="16"/>
  <c r="I94" i="16"/>
  <c r="I93" i="16"/>
  <c r="I92" i="16"/>
  <c r="I91" i="16"/>
  <c r="I90" i="16"/>
  <c r="I86" i="16"/>
  <c r="I85" i="16"/>
  <c r="I84" i="16"/>
  <c r="I83" i="16"/>
  <c r="I82" i="16"/>
  <c r="I81" i="16"/>
  <c r="I80" i="16"/>
  <c r="I79" i="16"/>
  <c r="I78" i="16"/>
  <c r="I77" i="16"/>
  <c r="I76" i="16"/>
  <c r="I75" i="16"/>
  <c r="I74" i="16"/>
  <c r="I73" i="16"/>
  <c r="I72" i="16"/>
  <c r="I71" i="16"/>
  <c r="I70" i="16"/>
  <c r="I69" i="16"/>
  <c r="I68" i="16"/>
  <c r="I67" i="16"/>
  <c r="I66" i="16"/>
  <c r="I65" i="16"/>
  <c r="I64" i="16"/>
  <c r="I59" i="16"/>
  <c r="I58" i="16"/>
  <c r="I57" i="16"/>
  <c r="I56" i="16"/>
  <c r="I55" i="16"/>
  <c r="I54" i="16"/>
  <c r="I53" i="16"/>
  <c r="I52" i="16"/>
  <c r="I51" i="16"/>
  <c r="I50" i="16"/>
  <c r="I49" i="16"/>
  <c r="I48" i="16"/>
  <c r="I46" i="16"/>
  <c r="I45" i="16"/>
  <c r="I44" i="16"/>
  <c r="I43" i="16"/>
  <c r="I42" i="16"/>
  <c r="I41" i="16"/>
  <c r="I40" i="16"/>
  <c r="I39" i="16"/>
  <c r="I38" i="16"/>
  <c r="I37" i="16"/>
  <c r="I36" i="16"/>
  <c r="I35" i="16"/>
  <c r="I34" i="16"/>
  <c r="I33" i="16"/>
  <c r="I32" i="16"/>
  <c r="I31" i="16"/>
  <c r="I30" i="16"/>
  <c r="I29" i="16"/>
  <c r="I28" i="16"/>
  <c r="I27" i="16"/>
  <c r="I26" i="16"/>
  <c r="I25" i="16"/>
  <c r="I24" i="16"/>
  <c r="I23" i="16"/>
  <c r="I22" i="16"/>
  <c r="I21" i="16"/>
  <c r="I20" i="16"/>
  <c r="I19" i="16"/>
  <c r="I18" i="16"/>
  <c r="I17" i="16"/>
  <c r="F5" i="16"/>
  <c r="F244" i="16" l="1"/>
  <c r="F60" i="16"/>
  <c r="F217" i="16"/>
  <c r="F236" i="16"/>
  <c r="F256" i="16"/>
  <c r="F4" i="17"/>
  <c r="F3" i="17" s="1"/>
  <c r="F2" i="17" s="1"/>
  <c r="E26" i="1" s="1"/>
  <c r="I133" i="4" l="1"/>
  <c r="F132" i="4" s="1"/>
  <c r="I129" i="4"/>
  <c r="I128" i="4"/>
  <c r="I127" i="4"/>
  <c r="I126" i="4"/>
  <c r="I125" i="4"/>
  <c r="I124" i="4"/>
  <c r="I123" i="4"/>
  <c r="I122" i="4"/>
  <c r="I120" i="4"/>
  <c r="I119" i="4"/>
  <c r="I118" i="4"/>
  <c r="I116" i="4"/>
  <c r="I115" i="4"/>
  <c r="I114" i="4"/>
  <c r="I113" i="4"/>
  <c r="I112" i="4"/>
  <c r="I111" i="4"/>
  <c r="I110" i="4"/>
  <c r="I109" i="4"/>
  <c r="I108" i="4"/>
  <c r="I107" i="4"/>
  <c r="I106" i="4"/>
  <c r="I105" i="4"/>
  <c r="I104" i="4"/>
  <c r="I103" i="4"/>
  <c r="I102" i="4"/>
  <c r="I99" i="4"/>
  <c r="I98" i="4"/>
  <c r="I94" i="4"/>
  <c r="I93" i="4"/>
  <c r="I92" i="4"/>
  <c r="I91" i="4"/>
  <c r="I90" i="4"/>
  <c r="I89" i="4"/>
  <c r="I88" i="4"/>
  <c r="I87" i="4"/>
  <c r="I86" i="4"/>
  <c r="I85" i="4"/>
  <c r="I84" i="4"/>
  <c r="I83" i="4"/>
  <c r="I82" i="4"/>
  <c r="I81" i="4"/>
  <c r="I80" i="4"/>
  <c r="I79" i="4"/>
  <c r="I78" i="4"/>
  <c r="I77" i="4"/>
  <c r="I76" i="4"/>
  <c r="I75" i="4"/>
  <c r="I74" i="4"/>
  <c r="I73" i="4"/>
  <c r="I71" i="4"/>
  <c r="I69" i="4"/>
  <c r="I64" i="4"/>
  <c r="I63" i="4"/>
  <c r="I62" i="4"/>
  <c r="I61" i="4"/>
  <c r="I60" i="4"/>
  <c r="I59" i="4"/>
  <c r="I58" i="4"/>
  <c r="I57" i="4"/>
  <c r="I56" i="4"/>
  <c r="I55" i="4"/>
  <c r="I54" i="4"/>
  <c r="I53" i="4"/>
  <c r="I52" i="4"/>
  <c r="I51" i="4"/>
  <c r="I50" i="4"/>
  <c r="I49" i="4"/>
  <c r="I48" i="4"/>
  <c r="I47" i="4"/>
  <c r="I46" i="4"/>
  <c r="I43" i="4"/>
  <c r="I42" i="4"/>
  <c r="I41" i="4"/>
  <c r="I40" i="4"/>
  <c r="I23" i="4"/>
  <c r="I22" i="4"/>
  <c r="I20" i="4"/>
  <c r="I19" i="4"/>
  <c r="I18" i="4"/>
  <c r="I17" i="4"/>
  <c r="I16" i="4"/>
  <c r="I15" i="4"/>
  <c r="I14" i="4"/>
  <c r="I13" i="4"/>
  <c r="I12" i="4"/>
  <c r="I11" i="4"/>
  <c r="I10" i="4"/>
  <c r="I6" i="4"/>
  <c r="I130" i="3"/>
  <c r="I129" i="3"/>
  <c r="I128" i="3"/>
  <c r="I127" i="3"/>
  <c r="I126" i="3"/>
  <c r="I125" i="3"/>
  <c r="I124" i="3"/>
  <c r="I123" i="3"/>
  <c r="I122" i="3"/>
  <c r="I121" i="3"/>
  <c r="I120"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300" i="9"/>
  <c r="I299" i="9"/>
  <c r="I298" i="9"/>
  <c r="I297" i="9"/>
  <c r="I296" i="9"/>
  <c r="I295" i="9"/>
  <c r="I294" i="9"/>
  <c r="I292" i="9"/>
  <c r="I291" i="9"/>
  <c r="I290" i="9"/>
  <c r="I288" i="9"/>
  <c r="I287" i="9"/>
  <c r="I286" i="9"/>
  <c r="I284" i="9"/>
  <c r="I283" i="9"/>
  <c r="I282" i="9"/>
  <c r="I281" i="9"/>
  <c r="I280" i="9"/>
  <c r="I279" i="9"/>
  <c r="I278" i="9"/>
  <c r="I277" i="9"/>
  <c r="I270" i="9"/>
  <c r="I269" i="9"/>
  <c r="I268" i="9"/>
  <c r="I267" i="9"/>
  <c r="I266" i="9"/>
  <c r="I265" i="9"/>
  <c r="I264" i="9"/>
  <c r="I263" i="9"/>
  <c r="I262" i="9"/>
  <c r="I261" i="9"/>
  <c r="I260" i="9"/>
  <c r="I259" i="9"/>
  <c r="I258" i="9"/>
  <c r="I257" i="9"/>
  <c r="I256" i="9"/>
  <c r="I255" i="9"/>
  <c r="I254" i="9"/>
  <c r="I253" i="9"/>
  <c r="I252" i="9"/>
  <c r="I251" i="9"/>
  <c r="I250" i="9"/>
  <c r="I249" i="9"/>
  <c r="I248" i="9"/>
  <c r="I247" i="9"/>
  <c r="I246" i="9"/>
  <c r="I245" i="9"/>
  <c r="I244" i="9"/>
  <c r="I243" i="9"/>
  <c r="I242" i="9"/>
  <c r="I241" i="9"/>
  <c r="I240" i="9"/>
  <c r="I239" i="9"/>
  <c r="I238" i="9"/>
  <c r="I237" i="9"/>
  <c r="I236" i="9"/>
  <c r="I235" i="9"/>
  <c r="I234" i="9"/>
  <c r="I233" i="9"/>
  <c r="I232" i="9"/>
  <c r="I231" i="9"/>
  <c r="I230" i="9"/>
  <c r="I229" i="9"/>
  <c r="I228" i="9"/>
  <c r="I227" i="9"/>
  <c r="I226" i="9"/>
  <c r="I225" i="9"/>
  <c r="I224" i="9"/>
  <c r="I223" i="9"/>
  <c r="I222" i="9"/>
  <c r="I221" i="9"/>
  <c r="I220" i="9"/>
  <c r="I219" i="9"/>
  <c r="I218" i="9"/>
  <c r="I217" i="9"/>
  <c r="I216" i="9"/>
  <c r="I215" i="9"/>
  <c r="I214" i="9"/>
  <c r="I213" i="9"/>
  <c r="I212" i="9"/>
  <c r="I211" i="9"/>
  <c r="I210" i="9"/>
  <c r="I209" i="9"/>
  <c r="I208" i="9"/>
  <c r="I207" i="9"/>
  <c r="I206" i="9"/>
  <c r="I205" i="9"/>
  <c r="I204" i="9"/>
  <c r="I203" i="9"/>
  <c r="I202" i="9"/>
  <c r="I201" i="9"/>
  <c r="I200" i="9"/>
  <c r="I199" i="9"/>
  <c r="I198" i="9"/>
  <c r="I197" i="9"/>
  <c r="I196" i="9"/>
  <c r="I195" i="9"/>
  <c r="I194" i="9"/>
  <c r="I193" i="9"/>
  <c r="I192" i="9"/>
  <c r="I191" i="9"/>
  <c r="I190" i="9"/>
  <c r="I189" i="9"/>
  <c r="I188" i="9"/>
  <c r="I187" i="9"/>
  <c r="I186" i="9"/>
  <c r="I185" i="9"/>
  <c r="I184" i="9"/>
  <c r="I183" i="9"/>
  <c r="I182" i="9"/>
  <c r="I181" i="9"/>
  <c r="I180" i="9"/>
  <c r="I179" i="9"/>
  <c r="I178" i="9"/>
  <c r="I177" i="9"/>
  <c r="I176" i="9"/>
  <c r="I175" i="9"/>
  <c r="I173" i="9"/>
  <c r="I172" i="9"/>
  <c r="I171" i="9"/>
  <c r="I170" i="9"/>
  <c r="I169" i="9"/>
  <c r="I168" i="9"/>
  <c r="I167" i="9"/>
  <c r="I166" i="9"/>
  <c r="I165" i="9"/>
  <c r="I164" i="9"/>
  <c r="I163" i="9"/>
  <c r="I158" i="9"/>
  <c r="I157" i="9"/>
  <c r="I156" i="9"/>
  <c r="I155" i="9"/>
  <c r="I154" i="9"/>
  <c r="I153" i="9"/>
  <c r="I152" i="9"/>
  <c r="I151" i="9"/>
  <c r="I150" i="9"/>
  <c r="I149" i="9"/>
  <c r="I148" i="9"/>
  <c r="I147" i="9"/>
  <c r="I146" i="9"/>
  <c r="I144" i="9"/>
  <c r="I143" i="9"/>
  <c r="I142" i="9"/>
  <c r="I141" i="9"/>
  <c r="I139" i="9"/>
  <c r="I138" i="9"/>
  <c r="I137" i="9"/>
  <c r="I136" i="9"/>
  <c r="I135" i="9"/>
  <c r="I134" i="9"/>
  <c r="I132" i="9"/>
  <c r="I131" i="9"/>
  <c r="I130" i="9"/>
  <c r="I129" i="9"/>
  <c r="I128" i="9"/>
  <c r="I127" i="9"/>
  <c r="I126" i="9"/>
  <c r="I125" i="9"/>
  <c r="I124" i="9"/>
  <c r="I123" i="9"/>
  <c r="I122" i="9"/>
  <c r="I121" i="9"/>
  <c r="I120" i="9"/>
  <c r="I119" i="9"/>
  <c r="I118" i="9"/>
  <c r="I117" i="9"/>
  <c r="I116" i="9"/>
  <c r="I115" i="9"/>
  <c r="I114" i="9"/>
  <c r="I113" i="9"/>
  <c r="I112" i="9"/>
  <c r="I111" i="9"/>
  <c r="I110" i="9"/>
  <c r="I103" i="9"/>
  <c r="I102" i="9"/>
  <c r="I101" i="9"/>
  <c r="I100" i="9"/>
  <c r="I99" i="9"/>
  <c r="I98" i="9"/>
  <c r="I97" i="9"/>
  <c r="I96" i="9"/>
  <c r="I95" i="9"/>
  <c r="I94" i="9"/>
  <c r="I93" i="9"/>
  <c r="I92" i="9"/>
  <c r="I91" i="9"/>
  <c r="I90" i="9"/>
  <c r="I89" i="9"/>
  <c r="I87" i="9"/>
  <c r="I86" i="9"/>
  <c r="I85" i="9"/>
  <c r="I84" i="9"/>
  <c r="I83" i="9"/>
  <c r="I82" i="9"/>
  <c r="I81" i="9"/>
  <c r="I80" i="9"/>
  <c r="I79" i="9"/>
  <c r="I78" i="9"/>
  <c r="I77" i="9"/>
  <c r="I76" i="9"/>
  <c r="I75" i="9"/>
  <c r="I74" i="9"/>
  <c r="I73" i="9"/>
  <c r="I72" i="9"/>
  <c r="I71" i="9"/>
  <c r="I70" i="9"/>
  <c r="I69" i="9"/>
  <c r="I68" i="9"/>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7" i="9"/>
  <c r="I36" i="9"/>
  <c r="I35" i="9"/>
  <c r="I34" i="9"/>
  <c r="I33" i="9"/>
  <c r="I32" i="9"/>
  <c r="I31" i="9"/>
  <c r="I30" i="9"/>
  <c r="I29" i="9"/>
  <c r="I28" i="9"/>
  <c r="I27" i="9"/>
  <c r="I26" i="9"/>
  <c r="I24" i="9"/>
  <c r="I23" i="9"/>
  <c r="I22" i="9"/>
  <c r="I21" i="9"/>
  <c r="I20" i="9"/>
  <c r="I19" i="9"/>
  <c r="I18" i="9"/>
  <c r="I17" i="9"/>
  <c r="I16" i="9"/>
  <c r="I14" i="9"/>
  <c r="I13" i="9"/>
  <c r="I12" i="9"/>
  <c r="I11" i="9"/>
  <c r="I10" i="9"/>
  <c r="I9" i="9"/>
  <c r="I76" i="7"/>
  <c r="I75" i="7"/>
  <c r="I74" i="7"/>
  <c r="I73" i="7"/>
  <c r="I72" i="7"/>
  <c r="I71" i="7"/>
  <c r="I70" i="7"/>
  <c r="I69" i="7"/>
  <c r="I68" i="7"/>
  <c r="I67" i="7"/>
  <c r="I66" i="7"/>
  <c r="I64" i="7"/>
  <c r="I63" i="7"/>
  <c r="I61" i="7"/>
  <c r="I60" i="7"/>
  <c r="I59" i="7"/>
  <c r="I58" i="7"/>
  <c r="I57" i="7"/>
  <c r="I56" i="7"/>
  <c r="I55" i="7"/>
  <c r="I54" i="7"/>
  <c r="I53" i="7"/>
  <c r="I52" i="7"/>
  <c r="I51" i="7"/>
  <c r="I50" i="7"/>
  <c r="I48" i="7"/>
  <c r="I47" i="7"/>
  <c r="I46" i="7"/>
  <c r="I45" i="7"/>
  <c r="I43" i="7"/>
  <c r="I42" i="7"/>
  <c r="I40" i="7"/>
  <c r="I39" i="7"/>
  <c r="I38" i="7"/>
  <c r="I37" i="7"/>
  <c r="I36" i="7"/>
  <c r="I35" i="7"/>
  <c r="I34" i="7"/>
  <c r="I33" i="7"/>
  <c r="I32" i="7"/>
  <c r="I29" i="7"/>
  <c r="I28" i="7"/>
  <c r="I27" i="7"/>
  <c r="I26" i="7"/>
  <c r="I23" i="7"/>
  <c r="I22" i="7"/>
  <c r="I21" i="7"/>
  <c r="I20" i="7"/>
  <c r="I17" i="7"/>
  <c r="I16" i="7"/>
  <c r="I15" i="7"/>
  <c r="I12" i="7"/>
  <c r="I11" i="7"/>
  <c r="I10" i="7"/>
  <c r="I114" i="6"/>
  <c r="I113" i="6"/>
  <c r="I111" i="6"/>
  <c r="I110" i="6"/>
  <c r="I108" i="6"/>
  <c r="I107" i="6"/>
  <c r="I106" i="6"/>
  <c r="I104" i="6"/>
  <c r="I103" i="6"/>
  <c r="I102" i="6"/>
  <c r="I100" i="6"/>
  <c r="I99" i="6"/>
  <c r="I98" i="6"/>
  <c r="I96" i="6"/>
  <c r="I94" i="6"/>
  <c r="I93" i="6"/>
  <c r="I92" i="6"/>
  <c r="I90" i="6"/>
  <c r="I89" i="6"/>
  <c r="I88" i="6"/>
  <c r="I87" i="6"/>
  <c r="I85" i="6"/>
  <c r="I84" i="6"/>
  <c r="I83" i="6"/>
  <c r="I82" i="6"/>
  <c r="I81" i="6"/>
  <c r="I79" i="6"/>
  <c r="I78" i="6"/>
  <c r="I76" i="6"/>
  <c r="I75" i="6"/>
  <c r="I74" i="6"/>
  <c r="I73" i="6"/>
  <c r="I72" i="6"/>
  <c r="I70" i="6"/>
  <c r="I69" i="6"/>
  <c r="I67" i="6"/>
  <c r="I66" i="6"/>
  <c r="I64" i="6"/>
  <c r="I63" i="6"/>
  <c r="I61" i="6"/>
  <c r="I60" i="6"/>
  <c r="I59" i="6"/>
  <c r="I58" i="6"/>
  <c r="I57" i="6"/>
  <c r="I56" i="6"/>
  <c r="I55" i="6"/>
  <c r="I54" i="6"/>
  <c r="I53" i="6"/>
  <c r="I52" i="6"/>
  <c r="I51" i="6"/>
  <c r="I50" i="6"/>
  <c r="I47" i="6"/>
  <c r="I46" i="6"/>
  <c r="I45" i="6"/>
  <c r="I44" i="6"/>
  <c r="I43" i="6"/>
  <c r="I42" i="6"/>
  <c r="I41" i="6"/>
  <c r="I40" i="6"/>
  <c r="I38" i="6"/>
  <c r="I37" i="6"/>
  <c r="I36" i="6"/>
  <c r="I35" i="6"/>
  <c r="I34" i="6"/>
  <c r="I33" i="6"/>
  <c r="I32" i="6"/>
  <c r="I31" i="6"/>
  <c r="I30" i="6"/>
  <c r="I29" i="6"/>
  <c r="I28" i="6"/>
  <c r="I27" i="6"/>
  <c r="I26" i="6"/>
  <c r="I25" i="6"/>
  <c r="I23" i="6"/>
  <c r="I103" i="5"/>
  <c r="I101" i="5"/>
  <c r="I100" i="5"/>
  <c r="I99" i="5"/>
  <c r="I98" i="5"/>
  <c r="I97" i="5"/>
  <c r="I96" i="5"/>
  <c r="I95" i="5"/>
  <c r="I94" i="5"/>
  <c r="I92" i="5"/>
  <c r="I91" i="5"/>
  <c r="I89" i="5"/>
  <c r="I88" i="5"/>
  <c r="I86" i="5"/>
  <c r="I85" i="5"/>
  <c r="I84" i="5"/>
  <c r="I82" i="5"/>
  <c r="I81" i="5"/>
  <c r="I80" i="5"/>
  <c r="I79" i="5"/>
  <c r="I77" i="5"/>
  <c r="I76" i="5"/>
  <c r="I75" i="5"/>
  <c r="I74" i="5"/>
  <c r="I63" i="5"/>
  <c r="I62" i="5"/>
  <c r="I60" i="5"/>
  <c r="I59" i="5"/>
  <c r="I57" i="5"/>
  <c r="I56" i="5"/>
  <c r="I55" i="5"/>
  <c r="I54" i="5"/>
  <c r="I53" i="5"/>
  <c r="I52" i="5"/>
  <c r="I51" i="5"/>
  <c r="I50" i="5"/>
  <c r="I48" i="5"/>
  <c r="I47" i="5"/>
  <c r="I46" i="5"/>
  <c r="I45" i="5"/>
  <c r="I44" i="5"/>
  <c r="I43" i="5"/>
  <c r="I42" i="5"/>
  <c r="I41" i="5"/>
  <c r="I40" i="5"/>
  <c r="I39" i="5"/>
  <c r="I38" i="5"/>
  <c r="I37" i="5"/>
  <c r="I36" i="5"/>
  <c r="I34" i="5"/>
  <c r="I33" i="5"/>
  <c r="I31" i="5"/>
  <c r="I30" i="5"/>
  <c r="I28" i="5"/>
  <c r="I27" i="5"/>
  <c r="I26" i="5"/>
  <c r="I24" i="5"/>
  <c r="I23" i="5"/>
  <c r="I22" i="5"/>
  <c r="I21" i="5"/>
  <c r="I20" i="5"/>
  <c r="I19" i="5"/>
  <c r="I17" i="5"/>
  <c r="I16" i="5"/>
  <c r="I15" i="5"/>
  <c r="I14" i="5"/>
  <c r="I275" i="14"/>
  <c r="I274" i="14"/>
  <c r="I273" i="14"/>
  <c r="I272" i="14"/>
  <c r="I271" i="14"/>
  <c r="I270" i="14"/>
  <c r="I269" i="14"/>
  <c r="I267" i="14"/>
  <c r="I266" i="14"/>
  <c r="I265" i="14"/>
  <c r="I264" i="14"/>
  <c r="I263" i="14"/>
  <c r="I262" i="14"/>
  <c r="I261" i="14"/>
  <c r="I260" i="14"/>
  <c r="I259" i="14"/>
  <c r="I258" i="14"/>
  <c r="I257" i="14"/>
  <c r="I256" i="14"/>
  <c r="I255" i="14"/>
  <c r="I254" i="14"/>
  <c r="I253" i="14"/>
  <c r="I252" i="14"/>
  <c r="I250" i="14"/>
  <c r="I249" i="14"/>
  <c r="I248" i="14"/>
  <c r="I247" i="14"/>
  <c r="I246" i="14"/>
  <c r="I245" i="14"/>
  <c r="I244" i="14"/>
  <c r="I243" i="14"/>
  <c r="I242" i="14"/>
  <c r="I241" i="14"/>
  <c r="I239" i="14"/>
  <c r="I238" i="14"/>
  <c r="I237" i="14"/>
  <c r="I236" i="14"/>
  <c r="I235" i="14"/>
  <c r="I234" i="14"/>
  <c r="I233" i="14"/>
  <c r="I231" i="14"/>
  <c r="I230" i="14"/>
  <c r="I229" i="14"/>
  <c r="I221" i="14"/>
  <c r="I220" i="14"/>
  <c r="I219" i="14"/>
  <c r="I218" i="14"/>
  <c r="I217" i="14"/>
  <c r="I216" i="14"/>
  <c r="I215" i="14"/>
  <c r="I214" i="14"/>
  <c r="I213" i="14"/>
  <c r="I212" i="14"/>
  <c r="I211" i="14"/>
  <c r="I210" i="14"/>
  <c r="I209" i="14"/>
  <c r="I208" i="14"/>
  <c r="I207" i="14"/>
  <c r="I206" i="14"/>
  <c r="I205" i="14"/>
  <c r="I204" i="14"/>
  <c r="I203" i="14"/>
  <c r="I202" i="14"/>
  <c r="I201" i="14"/>
  <c r="I200" i="14"/>
  <c r="I199" i="14"/>
  <c r="I198" i="14"/>
  <c r="I197" i="14"/>
  <c r="I196" i="14"/>
  <c r="I195" i="14"/>
  <c r="I194" i="14"/>
  <c r="I192" i="14"/>
  <c r="I191" i="14"/>
  <c r="I190" i="14"/>
  <c r="I189" i="14"/>
  <c r="I188" i="14"/>
  <c r="I187" i="14"/>
  <c r="I186" i="14"/>
  <c r="I185" i="14"/>
  <c r="I184" i="14"/>
  <c r="I183" i="14"/>
  <c r="I182" i="14"/>
  <c r="I181" i="14"/>
  <c r="I180" i="14"/>
  <c r="I179" i="14"/>
  <c r="I178" i="14"/>
  <c r="I176" i="14"/>
  <c r="I175" i="14"/>
  <c r="I174" i="14"/>
  <c r="I173" i="14"/>
  <c r="I172" i="14"/>
  <c r="I171" i="14"/>
  <c r="I170" i="14"/>
  <c r="I169" i="14"/>
  <c r="I168" i="14"/>
  <c r="I167" i="14"/>
  <c r="I166" i="14"/>
  <c r="I165" i="14"/>
  <c r="I164" i="14"/>
  <c r="I162" i="14"/>
  <c r="I161" i="14"/>
  <c r="I160" i="14"/>
  <c r="I159" i="14"/>
  <c r="I158" i="14"/>
  <c r="I157" i="14"/>
  <c r="I156" i="14"/>
  <c r="I155" i="14"/>
  <c r="I154" i="14"/>
  <c r="I153" i="14"/>
  <c r="I152" i="14"/>
  <c r="I151" i="14"/>
  <c r="I150" i="14"/>
  <c r="I149" i="14"/>
  <c r="I148" i="14"/>
  <c r="I147" i="14"/>
  <c r="I146" i="14"/>
  <c r="I145" i="14"/>
  <c r="I144" i="14"/>
  <c r="I143" i="14"/>
  <c r="I142" i="14"/>
  <c r="I141" i="14"/>
  <c r="I140" i="14"/>
  <c r="I139" i="14"/>
  <c r="I138" i="14"/>
  <c r="I137" i="14"/>
  <c r="I136" i="14"/>
  <c r="I135" i="14"/>
  <c r="I134" i="14"/>
  <c r="I133" i="14"/>
  <c r="I132" i="14"/>
  <c r="I131" i="14"/>
  <c r="I130" i="14"/>
  <c r="I129" i="14"/>
  <c r="I128" i="14"/>
  <c r="I127" i="14"/>
  <c r="I126" i="14"/>
  <c r="I125" i="14"/>
  <c r="I124" i="14"/>
  <c r="I123" i="14"/>
  <c r="I122" i="14"/>
  <c r="I121" i="14"/>
  <c r="I119" i="14"/>
  <c r="I118" i="14"/>
  <c r="I117" i="14"/>
  <c r="I116" i="14"/>
  <c r="I115" i="14"/>
  <c r="I114" i="14"/>
  <c r="I113" i="14"/>
  <c r="I112" i="14"/>
  <c r="I111" i="14"/>
  <c r="I110" i="14"/>
  <c r="I109" i="14"/>
  <c r="I108" i="14"/>
  <c r="I107" i="14"/>
  <c r="I106" i="14"/>
  <c r="I105" i="14"/>
  <c r="I104" i="14"/>
  <c r="I103" i="14"/>
  <c r="I102" i="14"/>
  <c r="I101" i="14"/>
  <c r="I100" i="14"/>
  <c r="I99" i="14"/>
  <c r="I98" i="14"/>
  <c r="I97" i="14"/>
  <c r="I96" i="14"/>
  <c r="I95" i="14"/>
  <c r="I94" i="14"/>
  <c r="I93" i="14"/>
  <c r="I92" i="14"/>
  <c r="I91" i="14"/>
  <c r="I90" i="14"/>
  <c r="I89" i="14"/>
  <c r="I87" i="14"/>
  <c r="I86" i="14"/>
  <c r="I85" i="14"/>
  <c r="I84" i="14"/>
  <c r="I83" i="14"/>
  <c r="I82" i="14"/>
  <c r="I81" i="14"/>
  <c r="I80" i="14"/>
  <c r="I79" i="14"/>
  <c r="I78" i="14"/>
  <c r="I77" i="14"/>
  <c r="I76" i="14"/>
  <c r="I75" i="14"/>
  <c r="I74" i="14"/>
  <c r="I73" i="14"/>
  <c r="I72" i="14"/>
  <c r="I71" i="14"/>
  <c r="I70" i="14"/>
  <c r="I69" i="14"/>
  <c r="I68" i="14"/>
  <c r="I67" i="14"/>
  <c r="I66" i="14"/>
  <c r="I65" i="14"/>
  <c r="I64" i="14"/>
  <c r="I63" i="14"/>
  <c r="I62" i="14"/>
  <c r="I61" i="14"/>
  <c r="I60" i="14"/>
  <c r="I59" i="14"/>
  <c r="I58" i="14"/>
  <c r="I56" i="14"/>
  <c r="I55" i="14"/>
  <c r="I54" i="14"/>
  <c r="I53" i="14"/>
  <c r="I52" i="14"/>
  <c r="I51" i="14"/>
  <c r="I50" i="14"/>
  <c r="I49" i="14"/>
  <c r="I48" i="14"/>
  <c r="I47" i="14"/>
  <c r="I45" i="14"/>
  <c r="I44" i="14"/>
  <c r="I43" i="14"/>
  <c r="I42" i="14"/>
  <c r="I41" i="14"/>
  <c r="I40" i="14"/>
  <c r="I39" i="14"/>
  <c r="I38" i="14"/>
  <c r="I37" i="14"/>
  <c r="I36" i="14"/>
  <c r="I35" i="14"/>
  <c r="I34" i="14"/>
  <c r="I33" i="14"/>
  <c r="I32" i="14"/>
  <c r="I31" i="14"/>
  <c r="I30" i="14"/>
  <c r="I29" i="14"/>
  <c r="I28" i="14"/>
  <c r="I27" i="14"/>
  <c r="I26" i="14"/>
  <c r="I25" i="14"/>
  <c r="I24" i="14"/>
  <c r="I23" i="14"/>
  <c r="I22" i="14"/>
  <c r="I21" i="14"/>
  <c r="I20" i="14"/>
  <c r="I19" i="14"/>
  <c r="I17" i="14"/>
  <c r="I16" i="14"/>
  <c r="I15" i="14"/>
  <c r="I14" i="14"/>
  <c r="F6" i="3" l="1"/>
  <c r="F13" i="5"/>
  <c r="B20" i="1" l="1"/>
  <c r="C20" i="1"/>
  <c r="F218" i="15" l="1"/>
  <c r="F202" i="15" s="1"/>
  <c r="F37" i="15"/>
  <c r="F6" i="15" s="1"/>
  <c r="F142" i="15"/>
  <c r="F140" i="15" s="1"/>
  <c r="F26" i="15"/>
  <c r="F5" i="15" s="1"/>
  <c r="F204" i="15"/>
  <c r="F201" i="15" s="1"/>
  <c r="F8" i="15"/>
  <c r="F4" i="15" s="1"/>
  <c r="F4" i="3"/>
  <c r="F119" i="3"/>
  <c r="F228" i="15" l="1"/>
  <c r="F203" i="15" s="1"/>
  <c r="F200" i="15" s="1"/>
  <c r="F170" i="15"/>
  <c r="F169" i="15" s="1"/>
  <c r="F168" i="15" s="1"/>
  <c r="F93" i="15"/>
  <c r="F92" i="15" s="1"/>
  <c r="F91" i="15" s="1"/>
  <c r="F65" i="15"/>
  <c r="F7" i="15" s="1"/>
  <c r="F3" i="15" s="1"/>
  <c r="F155" i="15"/>
  <c r="F141" i="15" s="1"/>
  <c r="F139" i="15" s="1"/>
  <c r="F5" i="3"/>
  <c r="F3" i="3" s="1"/>
  <c r="F2" i="3" s="1"/>
  <c r="E14" i="1" s="1"/>
  <c r="F228" i="14"/>
  <c r="F223" i="14" s="1"/>
  <c r="F2" i="15" l="1"/>
  <c r="F46" i="14"/>
  <c r="F6" i="14" s="1"/>
  <c r="F13" i="14"/>
  <c r="F4" i="14" s="1"/>
  <c r="F177" i="14"/>
  <c r="F11" i="14" s="1"/>
  <c r="F193" i="14"/>
  <c r="F12" i="14" s="1"/>
  <c r="F57" i="14"/>
  <c r="F7" i="14" s="1"/>
  <c r="E20" i="1" l="1"/>
  <c r="F268" i="14"/>
  <c r="F227" i="14" s="1"/>
  <c r="F251" i="14"/>
  <c r="F226" i="14" s="1"/>
  <c r="F240" i="14"/>
  <c r="F225" i="14" s="1"/>
  <c r="F232" i="14"/>
  <c r="F224" i="14" s="1"/>
  <c r="F163" i="14"/>
  <c r="F10" i="14" s="1"/>
  <c r="F120" i="14"/>
  <c r="F9" i="14" s="1"/>
  <c r="F88" i="14"/>
  <c r="F8" i="14" s="1"/>
  <c r="F18" i="14"/>
  <c r="F5" i="14" s="1"/>
  <c r="F222" i="14" l="1"/>
  <c r="F3" i="14"/>
  <c r="B16" i="1"/>
  <c r="C16" i="1"/>
  <c r="F210" i="16"/>
  <c r="D179" i="16"/>
  <c r="F169" i="16"/>
  <c r="G47" i="16"/>
  <c r="I47" i="16" s="1"/>
  <c r="F15" i="16" s="1"/>
  <c r="F209" i="16" l="1"/>
  <c r="F234" i="16"/>
  <c r="F216" i="16"/>
  <c r="F215" i="16" s="1"/>
  <c r="F203" i="16"/>
  <c r="F179" i="16" s="1"/>
  <c r="F159" i="16"/>
  <c r="F157" i="16" s="1"/>
  <c r="F233" i="16"/>
  <c r="F13" i="16"/>
  <c r="F130" i="16"/>
  <c r="F128" i="16" s="1"/>
  <c r="F145" i="16"/>
  <c r="F129" i="16" s="1"/>
  <c r="F180" i="16"/>
  <c r="F178" i="16" s="1"/>
  <c r="F14" i="16"/>
  <c r="F269" i="16"/>
  <c r="F268" i="16" s="1"/>
  <c r="F267" i="16" s="1"/>
  <c r="F89" i="16"/>
  <c r="F88" i="16" s="1"/>
  <c r="F105" i="16"/>
  <c r="F235" i="16"/>
  <c r="F4" i="16"/>
  <c r="F3" i="16" s="1"/>
  <c r="F2" i="14"/>
  <c r="F158" i="16"/>
  <c r="F232" i="16" l="1"/>
  <c r="F177" i="16"/>
  <c r="F156" i="16"/>
  <c r="F12" i="16"/>
  <c r="F127" i="16"/>
  <c r="F104" i="16"/>
  <c r="F103" i="16" s="1"/>
  <c r="F87" i="16"/>
  <c r="F2" i="16" l="1"/>
  <c r="B14" i="1"/>
  <c r="C14" i="1"/>
  <c r="E16" i="1" l="1"/>
  <c r="B5" i="1" l="1"/>
  <c r="E5" i="1"/>
  <c r="E4" i="1" s="1"/>
  <c r="E28" i="1" s="1"/>
  <c r="C5" i="1"/>
  <c r="F62" i="7" l="1"/>
  <c r="F44" i="7"/>
  <c r="F41" i="7"/>
  <c r="F19" i="7"/>
  <c r="F14" i="7"/>
  <c r="F13" i="7" s="1"/>
  <c r="F4" i="7" s="1"/>
  <c r="F9" i="7"/>
  <c r="F8" i="7" s="1"/>
  <c r="F3" i="7" s="1"/>
  <c r="F18" i="7" l="1"/>
  <c r="F5" i="7" s="1"/>
  <c r="F49" i="7"/>
  <c r="F25" i="7"/>
  <c r="F24" i="7" s="1"/>
  <c r="F6" i="7" s="1"/>
  <c r="F65" i="7"/>
  <c r="F31" i="7"/>
  <c r="F30" i="7" l="1"/>
  <c r="F7" i="7" s="1"/>
  <c r="F2" i="7" s="1"/>
  <c r="F102" i="5"/>
  <c r="F87" i="5"/>
  <c r="F83" i="5"/>
  <c r="F61" i="5"/>
  <c r="F12" i="5" s="1"/>
  <c r="F58" i="5"/>
  <c r="F11" i="5" s="1"/>
  <c r="F18" i="5"/>
  <c r="F5" i="5" s="1"/>
  <c r="F32" i="5" l="1"/>
  <c r="F8" i="5" s="1"/>
  <c r="F73" i="5"/>
  <c r="F65" i="5" s="1"/>
  <c r="F67" i="5"/>
  <c r="F35" i="5"/>
  <c r="F9" i="5" s="1"/>
  <c r="F25" i="5"/>
  <c r="F6" i="5" s="1"/>
  <c r="F49" i="5"/>
  <c r="F10" i="5" s="1"/>
  <c r="F78" i="5"/>
  <c r="F66" i="5" s="1"/>
  <c r="F90" i="5"/>
  <c r="F69" i="5" s="1"/>
  <c r="F4" i="5"/>
  <c r="F104" i="5"/>
  <c r="F72" i="5" s="1"/>
  <c r="F93" i="5"/>
  <c r="F70" i="5" s="1"/>
  <c r="F29" i="5"/>
  <c r="F7" i="5" s="1"/>
  <c r="F68" i="5"/>
  <c r="F3" i="5" l="1"/>
  <c r="B7" i="1"/>
  <c r="C7" i="1"/>
  <c r="B17" i="1" l="1"/>
  <c r="C17" i="1"/>
  <c r="F65" i="11"/>
  <c r="F64" i="11" s="1"/>
  <c r="F63" i="11" s="1"/>
  <c r="F48" i="11"/>
  <c r="F15" i="11" s="1"/>
  <c r="F14" i="11"/>
  <c r="F34" i="11"/>
  <c r="B18" i="1"/>
  <c r="C18" i="1"/>
  <c r="F38" i="10"/>
  <c r="D37" i="10"/>
  <c r="D36" i="10"/>
  <c r="D35" i="10"/>
  <c r="D34" i="10"/>
  <c r="F13" i="10"/>
  <c r="F60" i="10" l="1"/>
  <c r="F36" i="10" s="1"/>
  <c r="F63" i="10"/>
  <c r="F37" i="10" s="1"/>
  <c r="F49" i="10"/>
  <c r="F35" i="10" s="1"/>
  <c r="F69" i="10"/>
  <c r="F68" i="10" s="1"/>
  <c r="F14" i="10"/>
  <c r="F12" i="10" s="1"/>
  <c r="F11" i="10" s="1"/>
  <c r="F4" i="10"/>
  <c r="F3" i="10" s="1"/>
  <c r="F58" i="11"/>
  <c r="F57" i="11" s="1"/>
  <c r="F56" i="11" s="1"/>
  <c r="F16" i="11"/>
  <c r="F12" i="11" s="1"/>
  <c r="F4" i="11"/>
  <c r="F3" i="11" s="1"/>
  <c r="F13" i="11"/>
  <c r="F34" i="10"/>
  <c r="F33" i="10" l="1"/>
  <c r="F2" i="10" s="1"/>
  <c r="F11" i="11"/>
  <c r="F2" i="11" s="1"/>
  <c r="E18" i="1" l="1"/>
  <c r="B13" i="1"/>
  <c r="C13" i="1"/>
  <c r="F174" i="9"/>
  <c r="F161" i="9" s="1"/>
  <c r="F8" i="9"/>
  <c r="F4" i="9" s="1"/>
  <c r="F162" i="9" l="1"/>
  <c r="F160" i="9" s="1"/>
  <c r="F159" i="9" s="1"/>
  <c r="F140" i="9"/>
  <c r="F107" i="9" s="1"/>
  <c r="F15" i="9"/>
  <c r="F5" i="9" s="1"/>
  <c r="F289" i="9"/>
  <c r="F274" i="9" s="1"/>
  <c r="E17" i="1" l="1"/>
  <c r="F293" i="9"/>
  <c r="F275" i="9" s="1"/>
  <c r="F285" i="9"/>
  <c r="F273" i="9" s="1"/>
  <c r="F276" i="9"/>
  <c r="F272" i="9" s="1"/>
  <c r="F145" i="9"/>
  <c r="F108" i="9" s="1"/>
  <c r="F133" i="9"/>
  <c r="F106" i="9" s="1"/>
  <c r="F109" i="9"/>
  <c r="F105" i="9" s="1"/>
  <c r="F88" i="9"/>
  <c r="F7" i="9" s="1"/>
  <c r="F25" i="9"/>
  <c r="F6" i="9" s="1"/>
  <c r="F271" i="9" l="1"/>
  <c r="F104" i="9"/>
  <c r="F3" i="9"/>
  <c r="F2" i="9" l="1"/>
  <c r="E13" i="1" s="1"/>
  <c r="B24" i="1"/>
  <c r="C24" i="1"/>
  <c r="F62" i="8"/>
  <c r="F15" i="8" s="1"/>
  <c r="F54" i="8"/>
  <c r="F13" i="8" s="1"/>
  <c r="F38" i="8"/>
  <c r="F36" i="8"/>
  <c r="F34" i="8"/>
  <c r="F18" i="8"/>
  <c r="F10" i="8" l="1"/>
  <c r="F8" i="8"/>
  <c r="F9" i="8"/>
  <c r="F16" i="8"/>
  <c r="F4" i="8" s="1"/>
  <c r="F41" i="8"/>
  <c r="F11" i="8" s="1"/>
  <c r="F31" i="8"/>
  <c r="F7" i="8" s="1"/>
  <c r="F21" i="8"/>
  <c r="F6" i="8" s="1"/>
  <c r="F45" i="8"/>
  <c r="F12" i="8" s="1"/>
  <c r="F56" i="8"/>
  <c r="F14" i="8" s="1"/>
  <c r="F5" i="8"/>
  <c r="B10" i="1" l="1"/>
  <c r="C10" i="1"/>
  <c r="F3" i="8" l="1"/>
  <c r="F2" i="8" s="1"/>
  <c r="E24" i="1" s="1"/>
  <c r="B8" i="1"/>
  <c r="C8" i="1"/>
  <c r="F109" i="6"/>
  <c r="F101" i="6"/>
  <c r="F97" i="6"/>
  <c r="F71" i="6"/>
  <c r="F68" i="6"/>
  <c r="F65" i="6"/>
  <c r="F62" i="6"/>
  <c r="F18" i="6" l="1"/>
  <c r="F24" i="6"/>
  <c r="F49" i="6"/>
  <c r="F7" i="6" s="1"/>
  <c r="F17" i="6"/>
  <c r="F20" i="6"/>
  <c r="F86" i="6"/>
  <c r="F14" i="6" s="1"/>
  <c r="F77" i="6"/>
  <c r="F12" i="6" s="1"/>
  <c r="F91" i="6"/>
  <c r="F15" i="6" s="1"/>
  <c r="F95" i="6"/>
  <c r="F16" i="6" s="1"/>
  <c r="F80" i="6"/>
  <c r="F13" i="6" s="1"/>
  <c r="F11" i="6"/>
  <c r="F105" i="6"/>
  <c r="F19" i="6" s="1"/>
  <c r="F22" i="6"/>
  <c r="F4" i="6" s="1"/>
  <c r="I48" i="6" l="1"/>
  <c r="F39" i="6" s="1"/>
  <c r="F6" i="6" s="1"/>
  <c r="F5" i="6"/>
  <c r="F112" i="6" l="1"/>
  <c r="F21" i="6" s="1"/>
  <c r="B15" i="1"/>
  <c r="C15" i="1"/>
  <c r="G121" i="4"/>
  <c r="I121" i="4" s="1"/>
  <c r="G117" i="4"/>
  <c r="I117" i="4" s="1"/>
  <c r="G101" i="4"/>
  <c r="I101" i="4" s="1"/>
  <c r="G100" i="4"/>
  <c r="I100" i="4" s="1"/>
  <c r="G72" i="4"/>
  <c r="I72" i="4" s="1"/>
  <c r="G70" i="4"/>
  <c r="I70" i="4" s="1"/>
  <c r="G68" i="4"/>
  <c r="I68" i="4" s="1"/>
  <c r="G67" i="4"/>
  <c r="I67" i="4" s="1"/>
  <c r="G66" i="4"/>
  <c r="I66" i="4" s="1"/>
  <c r="G65" i="4"/>
  <c r="I65" i="4" s="1"/>
  <c r="G45" i="4"/>
  <c r="I45" i="4" s="1"/>
  <c r="G44" i="4"/>
  <c r="I44" i="4" s="1"/>
  <c r="G39" i="4"/>
  <c r="I39" i="4" s="1"/>
  <c r="G38" i="4"/>
  <c r="I38" i="4" s="1"/>
  <c r="G37" i="4"/>
  <c r="I37" i="4" s="1"/>
  <c r="G36" i="4"/>
  <c r="I36" i="4" s="1"/>
  <c r="G35" i="4"/>
  <c r="I35" i="4" s="1"/>
  <c r="G34" i="4"/>
  <c r="I34" i="4" s="1"/>
  <c r="G33" i="4"/>
  <c r="I33" i="4" s="1"/>
  <c r="G32" i="4"/>
  <c r="I32" i="4" s="1"/>
  <c r="G31" i="4"/>
  <c r="I31" i="4" s="1"/>
  <c r="G30" i="4"/>
  <c r="I30" i="4" s="1"/>
  <c r="G29" i="4"/>
  <c r="I29" i="4" s="1"/>
  <c r="G28" i="4"/>
  <c r="I28" i="4" s="1"/>
  <c r="G27" i="4"/>
  <c r="I27" i="4" s="1"/>
  <c r="G26" i="4"/>
  <c r="I26" i="4" s="1"/>
  <c r="G25" i="4"/>
  <c r="I25" i="4" s="1"/>
  <c r="G24" i="4"/>
  <c r="I24" i="4" s="1"/>
  <c r="G21" i="4"/>
  <c r="I21" i="4" s="1"/>
  <c r="F5" i="4"/>
  <c r="F4" i="4" s="1"/>
  <c r="F3" i="4" s="1"/>
  <c r="F131" i="4" l="1"/>
  <c r="F130" i="4" s="1"/>
  <c r="F97" i="4"/>
  <c r="F96" i="4" s="1"/>
  <c r="F95" i="4" s="1"/>
  <c r="F9" i="4" l="1"/>
  <c r="F8" i="4" s="1"/>
  <c r="F7" i="4" s="1"/>
  <c r="F2" i="4" s="1"/>
  <c r="E15" i="1" s="1"/>
  <c r="E9" i="1" l="1"/>
  <c r="F71" i="5" l="1"/>
  <c r="F64" i="5" s="1"/>
  <c r="F2" i="5" s="1"/>
  <c r="E7" i="1" l="1"/>
  <c r="F8" i="6"/>
  <c r="F9" i="6"/>
  <c r="F10" i="6"/>
  <c r="F3" i="6" l="1"/>
  <c r="F2" i="6" s="1"/>
  <c r="E8" i="1" s="1"/>
  <c r="E29" i="1" l="1"/>
  <c r="E30" i="1" l="1"/>
  <c r="E31" i="1" l="1"/>
  <c r="E32" i="1" s="1"/>
</calcChain>
</file>

<file path=xl/sharedStrings.xml><?xml version="1.0" encoding="utf-8"?>
<sst xmlns="http://schemas.openxmlformats.org/spreadsheetml/2006/main" count="7582" uniqueCount="3485">
  <si>
    <t>ID</t>
  </si>
  <si>
    <t xml:space="preserve">Načrt </t>
  </si>
  <si>
    <t>Cena</t>
  </si>
  <si>
    <t>VODILNI NAČRT</t>
  </si>
  <si>
    <t>1</t>
  </si>
  <si>
    <t>NAČRTI ARHITEKTURE</t>
  </si>
  <si>
    <t>NAČRTI S PODROČJA GRADBENIŠTVA</t>
  </si>
  <si>
    <t>NAČRTI S PODROČJA ELEKTRO TEHNIKE</t>
  </si>
  <si>
    <t>NAČRTI S PODROČJA STROJNIŠTVA</t>
  </si>
  <si>
    <t>NAČRT S PODROČJA POŽARNE VARNOSTI</t>
  </si>
  <si>
    <t>ELABORATI</t>
  </si>
  <si>
    <t>Skupaj brez DDV</t>
  </si>
  <si>
    <t>DDV 22%</t>
  </si>
  <si>
    <t>SKUPAJ</t>
  </si>
  <si>
    <t>ID1</t>
  </si>
  <si>
    <t>post.</t>
  </si>
  <si>
    <t>Opis postavke</t>
  </si>
  <si>
    <t>Opomba</t>
  </si>
  <si>
    <t>EM</t>
  </si>
  <si>
    <t>Količina</t>
  </si>
  <si>
    <t>cena/EM</t>
  </si>
  <si>
    <t>kos</t>
  </si>
  <si>
    <t>3.4.1.A2</t>
  </si>
  <si>
    <t>m1</t>
  </si>
  <si>
    <t>kpl</t>
  </si>
  <si>
    <t>ZUNANJE NAPRAVE</t>
  </si>
  <si>
    <t>KABLI (dobava in polaganje)</t>
  </si>
  <si>
    <t>Zapiranje kabelskih koncev</t>
  </si>
  <si>
    <t>3_3</t>
  </si>
  <si>
    <t>3.3</t>
  </si>
  <si>
    <t>PRESTAVITEV IN ZAŠČITA SV IN TK NAPRAV</t>
  </si>
  <si>
    <t>3.3.1</t>
  </si>
  <si>
    <t>3.3.1.A</t>
  </si>
  <si>
    <t>3.3.1.A1</t>
  </si>
  <si>
    <t>TD 59 3x4x1,2 M</t>
  </si>
  <si>
    <t>3.3.2</t>
  </si>
  <si>
    <t>GRADBENA DELA</t>
  </si>
  <si>
    <t>3.3.2.A</t>
  </si>
  <si>
    <t>3.3.2.A1</t>
  </si>
  <si>
    <t>Elektronsko lociranje obstoječih SVTK kabelskih tras ter površinska oznaka z barvo ali trasnimi količki - izvede upravljavec</t>
  </si>
  <si>
    <t>3.3.2.A2</t>
  </si>
  <si>
    <t>Trasiranje začasne ali nove kabelske trase zemeljskega kabla, kabelske kanalizacije, cevi ali kabelskih korit - za celoten odsek</t>
  </si>
  <si>
    <t>3.3.2.A3</t>
  </si>
  <si>
    <t>Posek drevja in grmovja - predvideno za celoten odsek</t>
  </si>
  <si>
    <t>3.3.2.A4</t>
  </si>
  <si>
    <t>Ročni prečni kontrolni izkop obstoječe kabelske trase - predvideno</t>
  </si>
  <si>
    <t>3.3.2.A5</t>
  </si>
  <si>
    <t xml:space="preserve">Razbitje in odstranitev dela obstoječega betonskega temelja ali drugih podobnih ovir v zemlji (na območju kabelskega jarka) - predvideno </t>
  </si>
  <si>
    <t>3.3.2.A6</t>
  </si>
  <si>
    <t>Ročni izkop obstoječega kabla/cevi - do 10 kablov ali cevi v skupnem jarku, zasip jarka</t>
  </si>
  <si>
    <t>3.3.2.A7</t>
  </si>
  <si>
    <t>Ročni izkop obstoječih kablov/cevi - do dolžine 4m</t>
  </si>
  <si>
    <t>3.3.2.A8</t>
  </si>
  <si>
    <t>Ročni izkop obstoječih cevi kabelske kanalizacije - do 10 cevi, prestavitev kablov/cevi v začasno traso na teren, po odstranitvi kablov odstranitev obstoječih cevi</t>
  </si>
  <si>
    <t>KK za postajno zgradbo</t>
  </si>
  <si>
    <t>3.3.2.A9</t>
  </si>
  <si>
    <t>Ročni izkop in zaščita obstoječih PVC, PE, ... cevi (npr. kabelske kanalizacije - do 10 cevi) z obbetoniranjem, poglobitev cevi, zasip jarka</t>
  </si>
  <si>
    <t>obst. prekop</t>
  </si>
  <si>
    <t>3.3.2.A10</t>
  </si>
  <si>
    <t>Ročni izkop in zaščita obstoječih PVC, PE, ... cevi (npr. kabelske kanalizacije - do 10 cevi) z obbetoniranjem, zasip jarka</t>
  </si>
  <si>
    <t>trasa za kolesarnico</t>
  </si>
  <si>
    <t>3.3.2.A11</t>
  </si>
  <si>
    <t>Zaščita položenih (ali izkopanih) PE, PVC ali alkaten cevi z obbetoniranjem z betonom C12/15 - predvideno</t>
  </si>
  <si>
    <t>3.3.2.A12</t>
  </si>
  <si>
    <t>Prestavitev obstoječih SVTK kablov/cevi (do 10 kablov) v skupni že izkopan jarek - brez rezanja</t>
  </si>
  <si>
    <t>3.3.2.A13</t>
  </si>
  <si>
    <t>Ročni izkop in zaščita obstoječih SVTK kablov/cevi s PVC polcevmi ali PE prerezanimi cevmi in z obbetoniranjem (do 10 kablov v skupni trasi), prestavitev v nov jarek, vključno z izkopom in zasipom jarka</t>
  </si>
  <si>
    <t>3.3.2.A14</t>
  </si>
  <si>
    <t>Dodatek za izvedbo prehoda betonskih kabelskih korit in/ali PEHD cevi v kabelski jašek</t>
  </si>
  <si>
    <t>3.3.2.A15</t>
  </si>
  <si>
    <t>Dobava in polaganje enodelnih betonskih kabelskih korit tip A (EBK), izmer 200x200x1000 (mm), z dvema pokrovoma tip SŽ in ustrezno vrvico, ureditev podlage</t>
  </si>
  <si>
    <t>3.3.2.A16</t>
  </si>
  <si>
    <t>Dobava in polaganje dvodelnih betonskih kabelskih korit tip B (DBK), izmer 400x200x1000 (mm), z dvema pokrovoma tip SŽ in ustrezno vrvico, ureditev podlage</t>
  </si>
  <si>
    <t>3.3.2.A17</t>
  </si>
  <si>
    <t>Izvedba podbitja (ali podvrtanja oz. prekopa, če podvrtanja ni možno izvesti) ceste z grundomatom na globini 1,2 m s PVC ali alkaten cevmi - 12x premera 125 mm</t>
  </si>
  <si>
    <t>3.3.2.A18</t>
  </si>
  <si>
    <t>Odkrivanje asfalta, debeline 6-10 cm, z obojestranskim strojnim rezanjem, nakladanje in odvoz ruševin</t>
  </si>
  <si>
    <t>V primeru, da podvrtanja ni možno izvesti.</t>
  </si>
  <si>
    <t>m2</t>
  </si>
  <si>
    <t>3.3.2.A19</t>
  </si>
  <si>
    <t>Popravilo asfalta oziroma asfaltiranje na mestu odstranjenega asfalta</t>
  </si>
  <si>
    <t>3.3.2.A20</t>
  </si>
  <si>
    <t xml:space="preserve">Izvedba prečkanja železniške proge s podvrtanjem (ali prekopom, če podvrtanje ni izvedljivo), s PVC ali PE cevmi na globini 1,5 m pod GRP, obbetoniranje cevi z C12/15
- 2x premera 125 mm </t>
  </si>
  <si>
    <t>3.3.2.A21</t>
  </si>
  <si>
    <r>
      <t>Izvedba prečkanja železniške proge s podvrtanjem (ali prekopom, če podvrtanje ni izvedljivo), s PVC ali PE cevmi na globini 1,5 m pod GRP, obbetoniranje cevi z C12/15
- 4x premera 110 mm + PEHD 2x</t>
    </r>
    <r>
      <rPr>
        <sz val="10"/>
        <rFont val="Calibri"/>
        <family val="2"/>
        <charset val="238"/>
      </rPr>
      <t>ø50 mm</t>
    </r>
  </si>
  <si>
    <t>3.3.2.A22</t>
  </si>
  <si>
    <t xml:space="preserve">Izvedba prečkanja železniške proge s podvrtanjem (ali prekopom, če podvrtanje ni izvedljivo), s PVC ali PE cevmi na globini 1,5 m pod GRP, obbetoniranje cevi z C12/15
- 4x premera 125 mm </t>
  </si>
  <si>
    <t>3.3.2.A23</t>
  </si>
  <si>
    <t xml:space="preserve">Izvedba prečkanja železniške proge s podvrtanjem (ali prekopom, če podvrtanje ni izvedljivo), s PVC ali PE cevmi na globini 1,5 m pod GRP, obbetoniranje cevi z C12/15
- 6x premera 125 mm </t>
  </si>
  <si>
    <t>3.3.2.A24</t>
  </si>
  <si>
    <t>Izvedba prečkanja železniške proge s podvrtanjem (ali prekopom, če podvrtanje ni izvedljivo), s PVC ali PE cevmi na globini 1,5 m pod GRP, obbetoniranje cevi z C12/15
- 12x premera 125 mm + PEHD 2x ø50 mm</t>
  </si>
  <si>
    <t>3.3.2.A25</t>
  </si>
  <si>
    <t>Kabelska kanalizacija - 4x Ф125 mm</t>
  </si>
  <si>
    <t>3.3.2.A26</t>
  </si>
  <si>
    <t>Kabelska kanalizacija - 6x Ф125 mm</t>
  </si>
  <si>
    <t>3.3.2.A27</t>
  </si>
  <si>
    <r>
      <t xml:space="preserve">Kabelska kanalizacija - 6x Ф125 mm + PEHD 2x Ф50 mm (uvlečemo v cev </t>
    </r>
    <r>
      <rPr>
        <sz val="10"/>
        <rFont val="Calibri"/>
        <family val="2"/>
        <charset val="238"/>
      </rPr>
      <t>ø</t>
    </r>
    <r>
      <rPr>
        <sz val="11"/>
        <rFont val="Arial Narrow"/>
        <family val="2"/>
        <charset val="238"/>
      </rPr>
      <t>125)</t>
    </r>
  </si>
  <si>
    <t>3.3.2.A28</t>
  </si>
  <si>
    <t>Kabelska kanalizacija - 12x Ф125 mm</t>
  </si>
  <si>
    <t>3.3.2.A29</t>
  </si>
  <si>
    <t>Kabelska kanalizacija - 12x Ф125 mm + PEHD 2x Ф50 mm  (uvlečemo v cev ø125)</t>
  </si>
  <si>
    <t>3.3.2.A30</t>
  </si>
  <si>
    <t>Kabelska kanalizacija - 12x Ф125 mm + PEHD 2x Ф40 mm + PEHD 2x Ф32 mm  (uvlečemo v cev ø125)</t>
  </si>
  <si>
    <t>3.3.2.A31</t>
  </si>
  <si>
    <t>Kabelska kanalizacija - 12x Ф125 mm + 2xPEHD 2x Ф40 mm + PEHD 2x Ф32 mm  (uvlečemo v cev ø125)</t>
  </si>
  <si>
    <t>3.3.2.A32</t>
  </si>
  <si>
    <t>Dobava in sopolaganje INOX valjanca 30x3,5 (mm) v izkopani jarek, povezava valjanca na ozemljitev</t>
  </si>
  <si>
    <t>3.3.2.A33</t>
  </si>
  <si>
    <t>Dodatek za oteženo delo (ovire: korenine, podzemne inštalacije, …) pri izkopu za kabelski jarek - predvideno za celoten odsek</t>
  </si>
  <si>
    <t>3.3.2.A34</t>
  </si>
  <si>
    <t>Dodatek za izvedbo prečkanja železniške proge s prekopom na mestu obstoječih cevi (položitev novih cevi ob obstoječe cevi)</t>
  </si>
  <si>
    <t>3.3.2.A35</t>
  </si>
  <si>
    <t>Dodatek za deloma ročni izkop kabelskega jarka (izkop ob obstoječem kablu, …)</t>
  </si>
  <si>
    <t>3.3.2.A36</t>
  </si>
  <si>
    <t>Dodatek za ročni izkop kabelskega jarka, kjer je teren za stroj nedostopen</t>
  </si>
  <si>
    <t>3.3.2.A37</t>
  </si>
  <si>
    <t>Kabelski jašek tip A2 izmer 1,5x2,0x2,0 (m), s kab. konzolami - lahki litoželezni pokrov</t>
  </si>
  <si>
    <t>3.3.2.A38</t>
  </si>
  <si>
    <t>Kabelski jašek tip A2 izmer 1,5x2,0x2,0 (m), s kab. konzolami - težki litoželezni pokrov</t>
  </si>
  <si>
    <t>3.3.2.A39</t>
  </si>
  <si>
    <t>Kabelski jašek tip A4 izmer 1,5x3,0x2,0 (m), s kab. konzolami - lahki litoželezni pokrov</t>
  </si>
  <si>
    <t>3.3.2.A40</t>
  </si>
  <si>
    <t>Kabelski jašek tip A4 izmer 1,5x3,0x2,0 (m), s kab. konzolami - težki litoželezni pokrov</t>
  </si>
  <si>
    <t>3.3.2.A41</t>
  </si>
  <si>
    <t>Kabelski jašek tip B2 izmer 1,2x1,5x2,0 (m), s kab. konzolami - lahki litoželezni pokrov</t>
  </si>
  <si>
    <t>3.3.2.A42</t>
  </si>
  <si>
    <t>Kabelski jašek tip B2 izmer 1,2x1,5x2,0 (m), s kab. konzolami - težki litoželezni pokrov</t>
  </si>
  <si>
    <t>3.3.2.A43</t>
  </si>
  <si>
    <t>Kabelski jašek tip PJD iz betonske cevi premera 1,0 m, globine do 2 m - lahki litoželezni pokrov</t>
  </si>
  <si>
    <t>3.3.2.A44</t>
  </si>
  <si>
    <t>Izčrpanje vode iz obstoječega kabelskega jaška - za celoten odsek</t>
  </si>
  <si>
    <t>3.3.2.A45</t>
  </si>
  <si>
    <t>Vgraditev konzol ali lestve v steno kabelskega jaška za dostop v jašek</t>
  </si>
  <si>
    <t>3.3.2.A46</t>
  </si>
  <si>
    <t>Dodatek pri izdelavi kabelskega jaška z ovirami (korenine, inštalacije, obstoječi kabli ali cevi) - površina jaška nad 1 m2</t>
  </si>
  <si>
    <t>3.3.2.A47</t>
  </si>
  <si>
    <t>Dodatek za vgradnjo okrasnega (potopljenega) pokrova  kabelskega jaška v tlakovanih površinah</t>
  </si>
  <si>
    <t>3.3.2.A48</t>
  </si>
  <si>
    <t>Dobava in predaja upravljavcu ustreznega orodja za odpiranje netipskega pokrova kabelskega jaška</t>
  </si>
  <si>
    <t>3.3.2.A49</t>
  </si>
  <si>
    <t>Začasna zaščita kabelskega jaška proti vdiranju v gradbeno jamo</t>
  </si>
  <si>
    <t>3.3.2.A50</t>
  </si>
  <si>
    <t>Izdelava novega stropa obstoječega kabelskega jaška z morebitno spremembo lokacije pokrova jaška, vključno z razbitjem obstoječega betonskega stropa in zavarovanjem obstoječih kablov v jašku (lesen podest); po končanih delih demontaža lesenega podesta iz jaška - lahki ali težki litoželezni pokrov</t>
  </si>
  <si>
    <t>obst. KJ 2</t>
  </si>
  <si>
    <t>3.3.2.A51</t>
  </si>
  <si>
    <t>Odstranitev (razbitje) obstoječega betonskega kabelskega jaška v katerem so kabli v delovanju, izmer do 2,0x2,0x2,0 (m)</t>
  </si>
  <si>
    <t>3.3.2.A52</t>
  </si>
  <si>
    <t>Odstranitev (razbitje) obstoječega kabelskega jaška, izmer do 2,0x2,0x2,0 (m)</t>
  </si>
  <si>
    <t>3.3.2.A53</t>
  </si>
  <si>
    <r>
      <t xml:space="preserve">Izdelava kabelskega uvoda iz uvodnega kabelskega jaška v SV prostor, z obdelavo odprtin za
- do 6x cev </t>
    </r>
    <r>
      <rPr>
        <sz val="10"/>
        <rFont val="Calibri"/>
        <family val="2"/>
        <charset val="238"/>
      </rPr>
      <t>ø</t>
    </r>
    <r>
      <rPr>
        <sz val="10"/>
        <rFont val="Arial Narrow"/>
        <family val="2"/>
        <charset val="238"/>
      </rPr>
      <t xml:space="preserve">125mm ali </t>
    </r>
    <r>
      <rPr>
        <sz val="10"/>
        <rFont val="Calibri"/>
        <family val="2"/>
        <charset val="238"/>
      </rPr>
      <t>ø</t>
    </r>
    <r>
      <rPr>
        <sz val="10"/>
        <rFont val="Arial Narrow"/>
        <family val="2"/>
        <charset val="238"/>
      </rPr>
      <t>110mm</t>
    </r>
  </si>
  <si>
    <t>3.3.2.A54</t>
  </si>
  <si>
    <r>
      <t xml:space="preserve">Izdelava kabelskega uvoda na obstoječem kabelskem jašku z obdelavo odprtin za uvod do 12x cev </t>
    </r>
    <r>
      <rPr>
        <sz val="10"/>
        <rFont val="Calibri"/>
        <family val="2"/>
        <charset val="238"/>
      </rPr>
      <t>ø</t>
    </r>
    <r>
      <rPr>
        <sz val="10"/>
        <rFont val="Arial Narrow"/>
        <family val="2"/>
        <charset val="238"/>
      </rPr>
      <t>125mm</t>
    </r>
  </si>
  <si>
    <t>3.3.2.A55</t>
  </si>
  <si>
    <r>
      <t xml:space="preserve">Izdelava (ali povečanje) kabelskega uvoda iz uvodnega kabelskega jaška v tehnični prostor (TK), z obdelavo odprtin za
- do 4x cev </t>
    </r>
    <r>
      <rPr>
        <sz val="10"/>
        <rFont val="Calibri"/>
        <family val="2"/>
        <charset val="238"/>
      </rPr>
      <t>ø</t>
    </r>
    <r>
      <rPr>
        <sz val="10"/>
        <rFont val="Arial Narrow"/>
        <family val="2"/>
        <charset val="238"/>
      </rPr>
      <t>125mm</t>
    </r>
  </si>
  <si>
    <t>3.3.2.A56</t>
  </si>
  <si>
    <t>2x PE ali DWP cev premera 110 ali 125 mm med koriti ali kabelskim jaškom ali glavno kabelsko traso in SV ali TK napravo, izkop in zasip jarka</t>
  </si>
  <si>
    <t>3.3.2.A57</t>
  </si>
  <si>
    <t>PEHD cev ali DWP rebrasta cev 2x Ø50 mm med glavno kabelsko traso in SV ali TK napravo, izkop in zasip jarka</t>
  </si>
  <si>
    <t>3.3.2.A58</t>
  </si>
  <si>
    <t>Izvedba uvoda cevi premera do 50 mm v betonsko kabelsko korito</t>
  </si>
  <si>
    <t>3.3.2.A59</t>
  </si>
  <si>
    <t>Izvedba uvoda 2x cevi premera do 50 mm v betonsko kabelsko korito</t>
  </si>
  <si>
    <t>3.3.2.A60</t>
  </si>
  <si>
    <t>Testiranje PEHD cevi 2x Ø40 mm + 2x Ø32 mm (četvorček) po polaganju ali prestavljanju, tlačni preizkus in prehodnost cevi</t>
  </si>
  <si>
    <t>3.3.2.A61</t>
  </si>
  <si>
    <t>Testiranje PEHD cevi 2xΦ50 mm po polaganju ali prestavljanju, tlačni preizkus in prehodnost cevi</t>
  </si>
  <si>
    <t>3.3.2.A62</t>
  </si>
  <si>
    <t>Dodatek za obbetoniranje cevi - predvideno</t>
  </si>
  <si>
    <t>3.3.2.A63</t>
  </si>
  <si>
    <t>Opozorilni metaliziran trak (z vgrajeno Al folijo) z napisom "POZOR OPTIČNI KABEL", položiti nad cevjo</t>
  </si>
  <si>
    <t>3.3.2.A64</t>
  </si>
  <si>
    <t>Tesnilni čep za cev premera 32 mm</t>
  </si>
  <si>
    <t>3.3.2.A65</t>
  </si>
  <si>
    <t>Tesnilni čep za cev premera 40 mm</t>
  </si>
  <si>
    <t>3.3.2.A66</t>
  </si>
  <si>
    <t>Tesnilni čep za cev premera 2x50 mm</t>
  </si>
  <si>
    <t>3.3.2.A67</t>
  </si>
  <si>
    <r>
      <t xml:space="preserve">Ravna cevna spojka - za 2x </t>
    </r>
    <r>
      <rPr>
        <sz val="10"/>
        <rFont val="Calibri"/>
        <family val="2"/>
        <charset val="238"/>
      </rPr>
      <t>ø</t>
    </r>
    <r>
      <rPr>
        <sz val="10"/>
        <rFont val="Arial Narrow"/>
        <family val="2"/>
        <charset val="238"/>
      </rPr>
      <t xml:space="preserve"> 50 mm</t>
    </r>
  </si>
  <si>
    <t>3.3.2.A68</t>
  </si>
  <si>
    <r>
      <t xml:space="preserve">Ravna cevna spojka - za </t>
    </r>
    <r>
      <rPr>
        <sz val="10"/>
        <rFont val="Calibri"/>
        <family val="2"/>
        <charset val="238"/>
      </rPr>
      <t>ø</t>
    </r>
    <r>
      <rPr>
        <sz val="10"/>
        <rFont val="Arial Narrow"/>
        <family val="2"/>
        <charset val="238"/>
      </rPr>
      <t xml:space="preserve"> 40 mm     </t>
    </r>
  </si>
  <si>
    <t>3.3.2.A69</t>
  </si>
  <si>
    <r>
      <t xml:space="preserve">Ravna cevna spojka - za </t>
    </r>
    <r>
      <rPr>
        <sz val="10"/>
        <rFont val="Calibri"/>
        <family val="2"/>
        <charset val="238"/>
      </rPr>
      <t>ø</t>
    </r>
    <r>
      <rPr>
        <sz val="10"/>
        <rFont val="Arial Narrow"/>
        <family val="2"/>
        <charset val="238"/>
      </rPr>
      <t xml:space="preserve"> 32 mm     </t>
    </r>
  </si>
  <si>
    <t>3.3.2.A70</t>
  </si>
  <si>
    <r>
      <t xml:space="preserve">Ravna razstavljiva cevna spojka - za prehod iz PEHD </t>
    </r>
    <r>
      <rPr>
        <sz val="10"/>
        <rFont val="Calibri"/>
        <family val="2"/>
        <charset val="238"/>
      </rPr>
      <t>ø</t>
    </r>
    <r>
      <rPr>
        <sz val="10"/>
        <rFont val="Arial Narrow"/>
        <family val="2"/>
        <charset val="238"/>
      </rPr>
      <t xml:space="preserve">50 mm na </t>
    </r>
    <r>
      <rPr>
        <sz val="10"/>
        <rFont val="Calibri"/>
        <family val="2"/>
        <charset val="238"/>
      </rPr>
      <t>ø</t>
    </r>
    <r>
      <rPr>
        <sz val="10"/>
        <rFont val="Arial Narrow"/>
        <family val="2"/>
        <charset val="238"/>
      </rPr>
      <t>40 mm</t>
    </r>
  </si>
  <si>
    <t>3.3.2.A71</t>
  </si>
  <si>
    <r>
      <t xml:space="preserve">Ravna razstavljiva cevna spojka - za prehod iz PEHD </t>
    </r>
    <r>
      <rPr>
        <sz val="10"/>
        <rFont val="Calibri"/>
        <family val="2"/>
        <charset val="238"/>
      </rPr>
      <t>ø</t>
    </r>
    <r>
      <rPr>
        <sz val="10"/>
        <rFont val="Arial Narrow"/>
        <family val="2"/>
        <charset val="238"/>
      </rPr>
      <t xml:space="preserve">50 mm na </t>
    </r>
    <r>
      <rPr>
        <sz val="10"/>
        <rFont val="Calibri"/>
        <family val="2"/>
        <charset val="238"/>
      </rPr>
      <t>ø</t>
    </r>
    <r>
      <rPr>
        <sz val="10"/>
        <rFont val="Arial Narrow"/>
        <family val="2"/>
        <charset val="238"/>
      </rPr>
      <t>32 mm</t>
    </r>
  </si>
  <si>
    <t>3.3.2.A72</t>
  </si>
  <si>
    <t>Tesnjenje med cevjo kabelske kanalizacije in PEHD cevjo (dvojčkom) za polaganje optičnih kablov, s tesnilnim materialom</t>
  </si>
  <si>
    <t>3.3.2.A73</t>
  </si>
  <si>
    <t xml:space="preserve">Tesnjenje med cevjo kabelske kanalizacije in PEHD cevjo (četvorčkom) za polaganje optičnih kablov, s tesnilnim materialom </t>
  </si>
  <si>
    <t>3.3.2.A74</t>
  </si>
  <si>
    <r>
      <t xml:space="preserve">Tesnjenje med cevjo </t>
    </r>
    <r>
      <rPr>
        <sz val="10"/>
        <rFont val="Calibri"/>
        <family val="2"/>
        <charset val="238"/>
      </rPr>
      <t>ø</t>
    </r>
    <r>
      <rPr>
        <sz val="10"/>
        <rFont val="Arial Narrow"/>
        <family val="2"/>
        <charset val="238"/>
      </rPr>
      <t xml:space="preserve">125 mm in PE cevmi dvojčka, s tesnilnim materialom </t>
    </r>
  </si>
  <si>
    <t>3.3.2.A75</t>
  </si>
  <si>
    <t>Odstranitev in ponovna položitev plošč na vzhodni strani postajnega poslopja, nadomestitev poškodovanih, ureditev okolice</t>
  </si>
  <si>
    <t>3.3.2.A76</t>
  </si>
  <si>
    <t>Ureditev poškodovanih zelenic in trase z neposredno okolico - za celoten odsek</t>
  </si>
  <si>
    <t>3.3.2.A77</t>
  </si>
  <si>
    <t>Odvoz odvečnega obstoječega materiala oziroma zemljine na deponijo - za celoten odsek</t>
  </si>
  <si>
    <t>3.3.2.A78</t>
  </si>
  <si>
    <t>Izkop in izdelava kabelske trase tip 3xPEHD cev 2xfi50mm v zemljišču  50% III. in  50% V. ktg. z uvodi v objekte ali TO. Obseg del: izkop jarka, polaganje cevi v pesek granulacije od 3 - 7 mm, zasip s tem peskom do višine 10 cm nad cevmi, zasip z izkopanim materialom po slojih, odvoz odvečnega materiala, ureditev okolice. Dobava vsega potrebnega materiala.</t>
  </si>
  <si>
    <t>Postavka iz projekta št. 53 37 504 (Progovno in optično kabliranja na progi R21…)</t>
  </si>
  <si>
    <t>3.3.2.A79</t>
  </si>
  <si>
    <t>Dodatek za obbetoniranje cevi kabelske kanalizacije s C16/20 ob progi</t>
  </si>
  <si>
    <t>3.3.2.A80</t>
  </si>
  <si>
    <t>Izvedba prečkanja ceste s podvrtavanjem na globini 1,0 m pod zgornjim robom s cevmi 4x PVC fi 125 mm + PEHD 2xfi50 v zaščitni jekleni cevi fi350</t>
  </si>
  <si>
    <t>3.3.2.A81</t>
  </si>
  <si>
    <t xml:space="preserve">Dobava in montaža kabelskega jaška KJB1, dimenzij 1,2x1,2x2,0m, z litoželeznim pokrovom in vgrajenim enim parom perforiranih nosilcev s premičnimi konzolami - SOHE, v zemljišču 50% III. in 50% IV. ktg. </t>
  </si>
  <si>
    <t>3.3.2.A82</t>
  </si>
  <si>
    <t xml:space="preserve">Dobava in montaža pomožnega kabelskega jaška PJD  iz betonske cevi fi 1000 mm, globine 1 m, z litoželeznim pokrovom, v zemljišču 50% III. in 50% IV. ktg. </t>
  </si>
  <si>
    <t>3.3.2.A83</t>
  </si>
  <si>
    <t>Dobava in vgradnja PE cevi 1xfi80mm za uvod v hiško nivojskega prehoda</t>
  </si>
  <si>
    <t>3.3.2.A84</t>
  </si>
  <si>
    <t>3.3.2.A85</t>
  </si>
  <si>
    <t>Popravilo asfalta - obračunano po dejanskih stroških, na podlagi fakture izvajalca del - predvideno</t>
  </si>
  <si>
    <t>3.3.3</t>
  </si>
  <si>
    <t>KABELSKO MONTAŽNA DELA</t>
  </si>
  <si>
    <t>3.3.3.A</t>
  </si>
  <si>
    <t>3.3.3.A1</t>
  </si>
  <si>
    <t>3.3.3.A2</t>
  </si>
  <si>
    <t>Položitev in pritrditev kabla ali cevi v strmini s stebrički na medsebojni razdalji 2m</t>
  </si>
  <si>
    <t>3.3.3.A3</t>
  </si>
  <si>
    <t>Uvlačenje kabla ali cevi v zaščitne cevi</t>
  </si>
  <si>
    <t>3.3.3.A4</t>
  </si>
  <si>
    <t>Prestavitev obstoječega kabla iz obstoječih cevi v novo kabelsko kanalizacijo</t>
  </si>
  <si>
    <t>3.3.3.A5</t>
  </si>
  <si>
    <t>Označitev obstoječega kabla v kabelskem jašku, koritu ali na mestu zaključitve</t>
  </si>
  <si>
    <t>3.3.3.A6</t>
  </si>
  <si>
    <t>Izvedba tesnjenja pri uvodu kablov/cevi v tehnični prostor (SV, TK, …) na postaji (npr. Roxtec)</t>
  </si>
  <si>
    <r>
      <t>v notranjem jašku SVp (6x</t>
    </r>
    <r>
      <rPr>
        <sz val="10"/>
        <rFont val="Calibri"/>
        <family val="2"/>
        <charset val="238"/>
      </rPr>
      <t>ø</t>
    </r>
    <r>
      <rPr>
        <sz val="11"/>
        <rFont val="Arial Narrow"/>
        <family val="2"/>
        <charset val="238"/>
      </rPr>
      <t>125)</t>
    </r>
  </si>
  <si>
    <t>3.3.3.A7</t>
  </si>
  <si>
    <r>
      <t>v notranjem jašku TKp (8x</t>
    </r>
    <r>
      <rPr>
        <sz val="10"/>
        <rFont val="Calibri"/>
        <family val="2"/>
        <charset val="238"/>
      </rPr>
      <t>ø</t>
    </r>
    <r>
      <rPr>
        <sz val="11"/>
        <rFont val="Arial Narrow"/>
        <family val="2"/>
        <charset val="238"/>
      </rPr>
      <t>110)</t>
    </r>
  </si>
  <si>
    <t>3.3.3.A8</t>
  </si>
  <si>
    <r>
      <t>v notranjem jašku TKp (2x</t>
    </r>
    <r>
      <rPr>
        <sz val="10"/>
        <rFont val="Calibri"/>
        <family val="2"/>
        <charset val="238"/>
      </rPr>
      <t>ø</t>
    </r>
    <r>
      <rPr>
        <sz val="11"/>
        <rFont val="Arial Narrow"/>
        <family val="2"/>
        <charset val="238"/>
      </rPr>
      <t>110+6x</t>
    </r>
    <r>
      <rPr>
        <sz val="11"/>
        <rFont val="Calibri"/>
        <family val="2"/>
        <charset val="238"/>
      </rPr>
      <t>ø</t>
    </r>
    <r>
      <rPr>
        <sz val="12.1"/>
        <rFont val="Arial Narrow"/>
        <family val="2"/>
        <charset val="238"/>
      </rPr>
      <t>125</t>
    </r>
    <r>
      <rPr>
        <sz val="11"/>
        <rFont val="Arial Narrow"/>
        <family val="2"/>
        <charset val="238"/>
      </rPr>
      <t>)</t>
    </r>
  </si>
  <si>
    <t>3.3.3.A9</t>
  </si>
  <si>
    <t>Odstranitev kovinskih kablov iz cevi ali korit, navitje kabla na boben, označitev kabla, odvoz v skladišče SVTK ali na deponijo</t>
  </si>
  <si>
    <t>3.3.3.A10</t>
  </si>
  <si>
    <t>Kabelska spojka na kablu TD 59 3x4x1,2 M - ravna</t>
  </si>
  <si>
    <t>3.3.3.A11</t>
  </si>
  <si>
    <t xml:space="preserve">Vzpostavitev provizorija na čuvajniškem (prometnem) vodu </t>
  </si>
  <si>
    <t>3.3.3.A12</t>
  </si>
  <si>
    <t>Kabelski priključni čevlji za energetske kable, komplet na kabelski konec</t>
  </si>
  <si>
    <t>3.3.3.A13</t>
  </si>
  <si>
    <t>Zaključitev obstoječega ali novega kabla na SVTK napravi, vključno z uvlečenjem in tesnenjem kabla (omara, razdelilec, signal, števec osi, izolirka,…), kos za napravo</t>
  </si>
  <si>
    <t>3.3.3.A14</t>
  </si>
  <si>
    <t>Električne meritve vseh obstoječih kablov (SV, TK, EE, …) po prestavitvi kabla, končne meritve z izdelavo merilne dokumentacije - komplet za celoten odsek</t>
  </si>
  <si>
    <t>3.3.3.A15</t>
  </si>
  <si>
    <t>Električne meritve vseh novih kablov (SV, TK, EE, …) na bobnu, položene dolžine, končne meritve, z izdelavo merilne dokumentacije - komplet za celoten odsek</t>
  </si>
  <si>
    <t>3.3.3.A16</t>
  </si>
  <si>
    <t>Električne meritve na obstoječem energetskem kablu po prestavitvi kabla - kos na kabel</t>
  </si>
  <si>
    <t>3.3.3.A17</t>
  </si>
  <si>
    <t>Odstranitev telefonske omare s temeljem, odvoz v skladišče SVTK naprav ali na deponijo</t>
  </si>
  <si>
    <t>3.3.3.A18</t>
  </si>
  <si>
    <t>Demontaža zvočnika (in nosilca) z droga, shranitev v skladišče</t>
  </si>
  <si>
    <t>3.3.3.A19</t>
  </si>
  <si>
    <t>Demontaža in ponovna montaža detektorja vozil (vklopno ali izklopno mesto) NPr in priključne omarice z novim montažnim materialom, nastavitve in preizkus delovanja</t>
  </si>
  <si>
    <t>3.3.3.A20</t>
  </si>
  <si>
    <t>Vpihovanje obstoječega optičnega kabla v obstoječe in/ali novopoložene PE/PEHD cevi na principu zračne blazine</t>
  </si>
  <si>
    <t>3.3.3.A21</t>
  </si>
  <si>
    <t>Pritrditev optičnega kabla in cevi ob steni kabelskega jaška, označitev kabla/cevi in obročkanje kabla v jašku z znakom za optični kabel "POZOR LASERSKI ŽAREK"</t>
  </si>
  <si>
    <t>3.3.3.A22</t>
  </si>
  <si>
    <t>Izvedba tesnjenja med cevjo in optičnim kablom s termoskrčljivim materialom (cevi navlečemo na cevi pred vlečenjem kabla)</t>
  </si>
  <si>
    <t>3.3.3.A23</t>
  </si>
  <si>
    <t>Označitev obstoječega optičnega kabla v kabelskem jašku, koritu ali na mestu zaključitve</t>
  </si>
  <si>
    <t>3.3.3.A24</t>
  </si>
  <si>
    <t>Izvlečenje optičnega kabla iz PEHD cevi (predvidoma na principu zračne blazine), navitje kabla na boben</t>
  </si>
  <si>
    <t>3.3.3.A25</t>
  </si>
  <si>
    <t>Izvedba rezervne dolžine optičnega kabla v kabelskem jašku, zaščita kabla z gibljivo samougasno cevjo za zaščito proti glodavcem, dobava in montaža nosilca rezerve - dolžine do 30 m</t>
  </si>
  <si>
    <t>3.3.3.A26</t>
  </si>
  <si>
    <t>Demontaža obstoječega optičnega kabla v TK prostoru/bazni postaji (do uvodnega jaška)</t>
  </si>
  <si>
    <t>3.3.3.A27</t>
  </si>
  <si>
    <t>Ponovni uvod obstoječega optičnega kabla v TK prostoru/bazni postaji  (do delilnika)</t>
  </si>
  <si>
    <t>3.3.3.A28</t>
  </si>
  <si>
    <t>Zaključni optični kabel, FC-PC konektor (kos = 12 kablov v kompletu), s spajanjem</t>
  </si>
  <si>
    <t>3.3.3.A29</t>
  </si>
  <si>
    <t>Zaključni optični kabel, LC konektor (kos = 12 kablov v kompletu), s spajanjem</t>
  </si>
  <si>
    <t>3.3.3.A30</t>
  </si>
  <si>
    <t>Prespajanje optičnih vlaken - do 24 vlaken</t>
  </si>
  <si>
    <t>3.3.3.A31</t>
  </si>
  <si>
    <t>Končne optične meritve na optičnem kablu z izdelavo merilne dokumentacije - do 24 vlaken</t>
  </si>
  <si>
    <t>3.3.3.A32</t>
  </si>
  <si>
    <t>Končne optične meritve na optičnem kablu z izdelavo merilne dokumentacije - do 48 vlaken</t>
  </si>
  <si>
    <t>3.3.4</t>
  </si>
  <si>
    <t>OSTALA - SPLOŠNA DELA</t>
  </si>
  <si>
    <t>3.3.4.A</t>
  </si>
  <si>
    <t>3.3.4.A1</t>
  </si>
  <si>
    <t>Uskladitev križanj z obstoječimi podzemnimi komunalnimi vodi - za celoten odsek</t>
  </si>
  <si>
    <r>
      <rPr>
        <b/>
        <sz val="10"/>
        <color theme="1"/>
        <rFont val="Arial Narrow"/>
        <family val="2"/>
        <charset val="238"/>
      </rPr>
      <t>OPOMBA:</t>
    </r>
    <r>
      <rPr>
        <sz val="10"/>
        <color theme="1"/>
        <rFont val="Arial Narrow"/>
        <family val="2"/>
        <charset val="238"/>
      </rPr>
      <t xml:space="preserve"> Pri vseh delih je potrebno urediti in pospraviti okolico! Pri vseh delih so zajeti tudi transportni stroški!</t>
    </r>
  </si>
  <si>
    <r>
      <rPr>
        <b/>
        <sz val="10"/>
        <color theme="1"/>
        <rFont val="Arial Narrow"/>
        <family val="2"/>
        <charset val="238"/>
      </rPr>
      <t>OPOMBA:</t>
    </r>
    <r>
      <rPr>
        <sz val="10"/>
        <color theme="1"/>
        <rFont val="Arial Narrow"/>
        <family val="2"/>
        <charset val="238"/>
      </rPr>
      <t xml:space="preserve"> Pri vseh postavkah je upoštevano delo in potreben material!</t>
    </r>
  </si>
  <si>
    <r>
      <rPr>
        <b/>
        <sz val="10"/>
        <color theme="1"/>
        <rFont val="Arial Narrow"/>
        <family val="2"/>
        <charset val="238"/>
      </rPr>
      <t>OPOMBA:</t>
    </r>
    <r>
      <rPr>
        <sz val="10"/>
        <color theme="1"/>
        <rFont val="Arial Narrow"/>
        <family val="2"/>
        <charset val="238"/>
      </rPr>
      <t xml:space="preserve"> Za gradnjo kabelske kanalizacije, prečkanje ceste, proge, … uporabimo gladke PVC cevi. Za odseke, kjer trasa ne poteka ravno, uporabimo lažje upogljive rebraste DWP (dvostenske) cevi!</t>
    </r>
  </si>
  <si>
    <r>
      <rPr>
        <b/>
        <sz val="10"/>
        <color theme="1"/>
        <rFont val="Arial Narrow"/>
        <family val="2"/>
        <charset val="238"/>
      </rPr>
      <t>OPOMBA:</t>
    </r>
    <r>
      <rPr>
        <sz val="10"/>
        <color theme="1"/>
        <rFont val="Arial Narrow"/>
        <family val="2"/>
        <charset val="238"/>
      </rPr>
      <t xml:space="preserve"> V popisu so za vgradnjo novih SVTK vodov in naprav zajeta le gradbena dela!</t>
    </r>
  </si>
  <si>
    <r>
      <rPr>
        <b/>
        <sz val="10"/>
        <color theme="1"/>
        <rFont val="Arial Narrow"/>
        <family val="2"/>
        <charset val="238"/>
      </rPr>
      <t>OPOMBA:</t>
    </r>
    <r>
      <rPr>
        <sz val="10"/>
        <color theme="1"/>
        <rFont val="Arial Narrow"/>
        <family val="2"/>
        <charset val="238"/>
      </rPr>
      <t xml:space="preserve"> Kabel je potrebno označiti v kabelskem jašku, v koritu (vsaj na 100 m) in na mestu zaključitve.</t>
    </r>
  </si>
  <si>
    <r>
      <rPr>
        <b/>
        <sz val="10"/>
        <color theme="1"/>
        <rFont val="Arial Narrow"/>
        <family val="2"/>
        <charset val="238"/>
      </rPr>
      <t>OPOMBA:</t>
    </r>
    <r>
      <rPr>
        <sz val="10"/>
        <color theme="1"/>
        <rFont val="Arial Narrow"/>
        <family val="2"/>
        <charset val="238"/>
      </rPr>
      <t xml:space="preserve"> Pred pričetkom del je potrebno zaradi pomanjkljive in netočne obstoječe dokumentacije (PID) preveriti dejansko stanje obstoječih kablov (potek kablov, tipi, kapaciteta, dolžina, št. kablov, …) in cevi!</t>
    </r>
  </si>
  <si>
    <t>1_1</t>
  </si>
  <si>
    <t>1.1</t>
  </si>
  <si>
    <t xml:space="preserve">ARHITEKTURA NADSTREŠKOV - DOMŽALE </t>
  </si>
  <si>
    <t>1.1.1</t>
  </si>
  <si>
    <t>NADSTREŠKI</t>
  </si>
  <si>
    <t>PREDDELA</t>
  </si>
  <si>
    <t>1.1.1.B</t>
  </si>
  <si>
    <t>ZEMELJSKA DELA</t>
  </si>
  <si>
    <t>1.1.1.C</t>
  </si>
  <si>
    <t>ODVODNJAVANJE</t>
  </si>
  <si>
    <t>1.1.1.D</t>
  </si>
  <si>
    <t>TESRASKA DELA</t>
  </si>
  <si>
    <t>1.1.1.E</t>
  </si>
  <si>
    <t>DELA Z JEKLOM ZA OJAČITEV</t>
  </si>
  <si>
    <t>1.1.1.F</t>
  </si>
  <si>
    <t>DELA S CEMENTNIM BETONOM</t>
  </si>
  <si>
    <t>1.1.1.G</t>
  </si>
  <si>
    <t>KROVSKO KLEPARSKA DELA</t>
  </si>
  <si>
    <t>1.1.1.H</t>
  </si>
  <si>
    <t>KLJUČAVNIČARSKA DELA IN DELA V JEKLU</t>
  </si>
  <si>
    <t>1.1.1.I</t>
  </si>
  <si>
    <t>STEKLARSKA DELA</t>
  </si>
  <si>
    <t>1.1.1.J</t>
  </si>
  <si>
    <t>OPREMA</t>
  </si>
  <si>
    <t>1.1.1.B1</t>
  </si>
  <si>
    <t>Izkop vezljive zemljine 3. kategorije - strojno, za temelje nadstrešnic</t>
  </si>
  <si>
    <t>m3</t>
  </si>
  <si>
    <t>1.1.1.B2</t>
  </si>
  <si>
    <t>Planiranje dna izkopa pod podložnim betonom</t>
  </si>
  <si>
    <t>1.1.1.B3</t>
  </si>
  <si>
    <t xml:space="preserve">Zasip z vezljivo zemljino - 3. kategorije - strojno.  </t>
  </si>
  <si>
    <t>zasip temeljev nadstrešnic z izkopanim materialom</t>
  </si>
  <si>
    <t>1.1.1.B4</t>
  </si>
  <si>
    <t>Nalaganje in odvoz viška materiala na stalno deponijo</t>
  </si>
  <si>
    <t>Vključno z vsemi zemeljskimi deli (izkopi in zasipi)</t>
  </si>
  <si>
    <t>1.1.1.C1</t>
  </si>
  <si>
    <t>Dobava in polaganje PVC kanalizacijskih cevi DN 110 mm, togostnega razreda min.SN 8, položene na peščeno podlago in zasute s peskom; stiki tesnjeni</t>
  </si>
  <si>
    <t>odtok v peskolov in rev.jaške</t>
  </si>
  <si>
    <t>1.1.1.C2</t>
  </si>
  <si>
    <t>Dobava in polaganje PVC kanalizacijskih cevi DN 160 mm, togostnega razreda min.SN 8, položene na peščeno podlago in zasute s peskom; stiki tesnjeni</t>
  </si>
  <si>
    <t>1.1.1.C3</t>
  </si>
  <si>
    <t>Dobava in polaganje PVC kanalizacijskih cevi DN 200 mm, togostnega razreda min.SN 8, položene na peščeno podlago in zasute s peskom; stiki tesnjeni</t>
  </si>
  <si>
    <t>1.1.1.C4</t>
  </si>
  <si>
    <t>Izvedba peskolova iz (PE) polietilenskih cevi premera 40cm, s podložnim betonom C8/10, obdelavo dna s cem.malto 1:2. Izvedba priključka in odtoka , dobavo in vgradnjo ltž pokrova</t>
  </si>
  <si>
    <t>globina 1,0 m</t>
  </si>
  <si>
    <t>1.1.1.C5</t>
  </si>
  <si>
    <t>Izdelava revizijskega jaška iz bet.cevi Ø 80cm, globine do 1,00m, z betoniranjem dna v C25/30, obdelavo dna s cem.m. 1:2, z izvedbo priključkov ter dobavo in vgraditvijo pokrova  iz nerjavečega jekla (A 15kN) dim.600/600/90mm, vgradnja z arm.bet.vencem - okrasni pokrov s tlakom;</t>
  </si>
  <si>
    <t>1.1.1.C6</t>
  </si>
  <si>
    <t>Izvedba vodotesnega priključka PE cevi do fi 250 mm na jašek</t>
  </si>
  <si>
    <t>priklop na jaške tirnih naprav</t>
  </si>
  <si>
    <t>1.1.1.D1</t>
  </si>
  <si>
    <t>Izdelava lahkega premičnega odra, visokega do 4 m</t>
  </si>
  <si>
    <t>tloris nadstreškov</t>
  </si>
  <si>
    <t>1.1.1.D2</t>
  </si>
  <si>
    <t>Izdelava dvostranskega vezanega opaža za temelje</t>
  </si>
  <si>
    <t>opaž temeljev stebrov nadstrešnic</t>
  </si>
  <si>
    <t>1.1.1.D3</t>
  </si>
  <si>
    <t>Vgradnja kovinskih sidrnih plošč v betonsko konstrukcijo za sidranje stebrov kovinskega nadstreška</t>
  </si>
  <si>
    <t>samo vgradnja sidrnih plošč s sidri z geodetsko natančnostjo.</t>
  </si>
  <si>
    <t>1.1.1.E1</t>
  </si>
  <si>
    <t>Dobava in postavitev rebrastih žic iz visokovrednega naravno trdega jekla B 500 B s premerom do 12 mm, za srednje zahtevno ojačitev</t>
  </si>
  <si>
    <t xml:space="preserve"> temelji</t>
  </si>
  <si>
    <t>kg</t>
  </si>
  <si>
    <t>1.1.1.E2</t>
  </si>
  <si>
    <t xml:space="preserve">Dobava in postavitev rebrastih palic iz visokovrednega naravno trdega jekla B 500 B s premerom 14 mm in večjim, za srednje zahtevno ojačitev                                                                      </t>
  </si>
  <si>
    <t>1.1.1.F1</t>
  </si>
  <si>
    <t xml:space="preserve">Dobava in vgraditev podložnega cementnega betona C12/15 v prerez do 0,15 m3/m2.  </t>
  </si>
  <si>
    <t>1.1.1.F2</t>
  </si>
  <si>
    <t>Dobava in vgraditev ojačenega cementnega betona C30/37 v temelje</t>
  </si>
  <si>
    <t xml:space="preserve">XC4, XF3, vodotesni beton PV-II, temelji </t>
  </si>
  <si>
    <t>1.1.1.G1</t>
  </si>
  <si>
    <t>Izvedba podlage iz vodoodpornih OSB3 plošč deb. 25 mm s potrebno podkonstrukcijo, prilagojeno padcem strešine (v naklonu 1,5%), vijačeno na nosilno jekleno ogrodje strehe. Podkonstrukcija je iz smrekovega lesa, zaščitena s protiglivičnim premazom.</t>
  </si>
  <si>
    <t>vsi nadstreški</t>
  </si>
  <si>
    <t>1.1.1.G2</t>
  </si>
  <si>
    <t>Izvedba podloge iz vodoodpornih OSB3 plošč deb. 25 mm za vertikalni strešni venec višine 40 cm s potrebno podkonstrukcijo, vijačeno na nosilno jekleno ogrodje strehe. Podkonstrukcija je iz smrekovega lesa, zaščitena s protiglivičnim premazom.</t>
  </si>
  <si>
    <t>1.1.1.G3</t>
  </si>
  <si>
    <t>Doplačilo za izvedbo mulde - žlote v strešini, širine 30 cm, globina prilagojena padcu. Podkonstrukcija in OSB3 plošče deb. 25 mm.</t>
  </si>
  <si>
    <t>nadstreški 1, 3, 4, 5</t>
  </si>
  <si>
    <t>1.1.1.G4</t>
  </si>
  <si>
    <t>Doplačilo za izvedbo mulde - žlote v strešini, širine 50 cm, globina prilagojena padcu. Podkonstrukcija in OSB3 plošče deb. 25 mm.</t>
  </si>
  <si>
    <t xml:space="preserve">nadstrešek 2 </t>
  </si>
  <si>
    <t>1.1.1.G5</t>
  </si>
  <si>
    <t>Pokritje strešine na pripravljeno leseno podlago v naklonu ca 1,5 % lepljeno, v sestavi od zgoraj-navzdol:  Sikaplan - 15 G, deb. 1,5 mm (UV stabiliziran) SIST EN 13956 in podložna plast iz termično obdelane polipropilenske tkanine (300g/m2)</t>
  </si>
  <si>
    <t>1.1.1.G6</t>
  </si>
  <si>
    <t>Stropno polnilo - dekorativna rešetka iz vročecinkanega, nerjavečega jekla, barvana temno siva RAL 7037, dim 25/492/560 mm, kot npr. BENKO TEHNA tip Standardna-ultra prešana rešetka z obrobo; za zračenje in servisni dostop</t>
  </si>
  <si>
    <t>nadstrešek 2</t>
  </si>
  <si>
    <t>1.1.1.G7</t>
  </si>
  <si>
    <t>Izvedba spuščenega stropa s podkonstrukcijo. Alu spuščen strop - kompozitne fasadne plošče d = 4 mm, š = 100 cm, npr. plošče ALUCOBOND, barva št. 501 smoke silver metalic. Plošče so s kovicami pritrjene na sistemsko podkonstrukcijo - kot npr. sistem EuroFox Hilti MacFOX MLA-100. Paneli so izvedeni delno demontažno za servisni dostop. Izvedba in pritrditev po detajlih proizvajalca.</t>
  </si>
  <si>
    <t>1.1.1.G8</t>
  </si>
  <si>
    <t>Dobava in pritrditev obloge iz ognjevarnih mavčnih kartonskih plošč</t>
  </si>
  <si>
    <t>pritrditev na OSB plošče nad jaški dvigala</t>
  </si>
  <si>
    <t>1.1.1.G9</t>
  </si>
  <si>
    <t>Čelna obloga vertikalnega strešnega venca višine 50 cm. Alu maska atike - kompozitne fasadne plošče d = 4 mm, š = 300 cm, npr. PLOŠČE ALUCOBOND, barva št. 501 smoke silver metalic. Plošče so s kovicami pritrjene na sistemsko podkonstrukcijo - kot npr. sistem EuroFox Hilti MacFOX MLA-100. Zgornji in spodnji zaključek po detajlu proizvajalca. Izvedba po detajlih projektanta in proizvajalca.</t>
  </si>
  <si>
    <t>1.1.1.G10</t>
  </si>
  <si>
    <t>Izdelava in montaža obrobe med nadstreškom (ravno streho) in fasado postajnega poslopja iz pocinkane jeklene pločevina d= 0,55 mm, r, š. cca 30 cm, prašno barvana RAL 9007. Izvedba po detajlih projektanta in proizvajalca.</t>
  </si>
  <si>
    <t>nadstrešek 1 in 5</t>
  </si>
  <si>
    <t>1.1.1.G11</t>
  </si>
  <si>
    <t>Odtočni kotlič Ø150 mm z zaščitno rešetko in priključkom kritine, tipske izvedbe (nerjavno jeklo) in priključkom DN 100 mm na odtočno cev.</t>
  </si>
  <si>
    <t>nadstrešek 1, 2, 3, 4, 5</t>
  </si>
  <si>
    <t>1.1.1.G12</t>
  </si>
  <si>
    <t>Dobava in montaža okrogle vertikalne odtočne cevi Ø100 mm iz Al barvane pločevine deb. 0,70 mm, vključno z objemkami in konzolami za pritrditev na podlago ter lokom za priključek na peskolov. Po detajlu proizvajalca.</t>
  </si>
  <si>
    <t>nadstrešek 1, 3, 4, 5</t>
  </si>
  <si>
    <t>1.1.1.G13</t>
  </si>
  <si>
    <t>Dobava in montaža okrogle vertikalne odtočne cevi iz inox nerjavečega jekla Ø 101,6mm, d=2,5mm, v notranjosti kovinskega stebra nadstrešnice. Po detajlu proizvajalca.</t>
  </si>
  <si>
    <t>Pri vseh postavkah upoštevati tudi ves potrebni vezni in pritrdilni material, mere kontrolirati na gradbišču; vsa pripravljalna in zaključna dela; vse potrebne delovne odre.</t>
  </si>
  <si>
    <t>1.1.1.H1</t>
  </si>
  <si>
    <t>Izdelava, dobava in montaža jeklene strešne konstrukcije nadstrešnic, nosilne konstrukcije jaškov dvigal ter zavetišče, sestavljene iz stebrov, strešnih nosilcev s povezavami in sidrnimi deli, z zavetrovanjem. Osnovni material je kvalitete S235 J2 po SIST EN 10025. Izvedbeni razred EXC 2. Izdelava iz kvadratnih in pravokotnih cevi ter drugih manjših delov. Montaža se izvaja na višini do 4 m. Vse delovne odre in eventuelne lovilne odre postavi izvajalec montažnih del in jih mora vračunati v enotne cene. Jeklena nosilna konstrukcija, z varjenjem in vijačenjem; dimenzije in kvaliteta materiala po standardih kot je predvideno v projektu in statičnem izračunu. Komplet s potrebnim pritrdilnim materialom.  Material in izvedba po IZN detajlnih načrtih. Protikorozijska zaščita: površine se s peskanjem očistijo do stopnje Sa 2 1/2, odpraševanje, razmastitev, 1x temeljni premaz epoxi - cink (80 µm), vmesni+končni premaz epoksi + poliuretan - odporen na UV žarke (C5 220 oz. C3 100 µm) -  v sivi barvi RAL 9007. Opomba: način protikorozijske zaščite pripravi izvajalec te zaščite ob upoštevanju navodil proizvajalca premazov, potrdi pa projektant in strokovni nadzor.</t>
  </si>
  <si>
    <t>N1: 18.029kg
N2: 43.714kg
N3:  6.368kg
N4:  9.598kg
N5:  3.972kg
dvigala: 4.779kg</t>
  </si>
  <si>
    <t>1.1.1.H2</t>
  </si>
  <si>
    <t>Dobava in montaža fiksne žaluzijske rešetke iz vročecinkanega nerjavečega jekla, barvana v temno sivi RAL 7037, delitev okenc 66,6x33,3mm; izrez prilagoditi na mestu, fiksna pritrditev</t>
  </si>
  <si>
    <t>nad zasteklitvijo dvigal; kot n.pr.BENKO TEHNA</t>
  </si>
  <si>
    <t>1.1.1.H3</t>
  </si>
  <si>
    <t xml:space="preserve">Izdelava, dobava in montaža držaja za stoječe potnike. Držaj iz cevi nerjavnega (inox) jekla Ø 50 mm, sestavljen iz dveh stojk višine 110 cm in horizontalnega dela dolžine 150 cm. Pritrditev na AB zidec rame stopnišča. Površina obdelana v nesvetleči izvedbi. Izvedba po detajlu projektanta. </t>
  </si>
  <si>
    <t>1.1.1.H4</t>
  </si>
  <si>
    <t>Dobava in vgraditev ograje iz …. , po posebnem arhitektonskem načrtu. Izvedba po detajlu projektanta!
Ročaj iz dveh cevi iz nerjavečega (inox) jekla Ø 44 mm v višinskem razmaku 20 cm. Površina obdelana v nesvetleči izvedbi. Kvaliteta nerjavnega jekla skladna z AISI 304.</t>
  </si>
  <si>
    <t>na zidu stopnišča</t>
  </si>
  <si>
    <t>1.1.1.H5</t>
  </si>
  <si>
    <t>Dobava in vgraditev ograje iz …. , po posebnem arhitektonskem načrtu. Izvedba po detajlu projektanta!
Dvojni ročaj iz dveh cevi iz nerjavečega (inox) jekla Ø 44 mm v višinskem razmaku 20 cm. Površina obdelana v nesvetleči izvedbi. Kvaliteta nerjavnega jekla skladna z AISI 304.</t>
  </si>
  <si>
    <t>- na sredini stopnišča. Dva ročaja iz dveh cevi na stebričkih višine 90 cm, sidranih v tla.</t>
  </si>
  <si>
    <t>1.1.1.H6</t>
  </si>
  <si>
    <t>Dobava in montaža kovinske stropne obloge betonskih konstrukcij.
Izdelava, dobava in montaža spuščenega stropa podhoda iz pocinkane jeklene mreže 30x3/30x3/2,5. Raster jeklenih mrežnih panelov je 100x100 cm. Pritrditev z demontažnim sistemom, ki onemogoča direktno demontažo plošč. Barva panelov RAL 9007. Po zahtevah projektanta.</t>
  </si>
  <si>
    <t>1.1.1.H7</t>
  </si>
  <si>
    <t>Dobava in montaža odkapnega profila razvite širine do 150 mm, deb. 2 mm, v Al barvani izvedbi oz. prilagojeno detajlu izvajalca izbranega sistema zasteklitve.</t>
  </si>
  <si>
    <t>pod zasteklitvijo na zunanji strani</t>
  </si>
  <si>
    <t>1.1.1.H8</t>
  </si>
  <si>
    <t>Dobava in montaža osebnega hidravličnega dvigala za invalide, nosilnosti 1125 kg oz. 15 oseb, hitrost 0,63 m/s, višina dviga cca 6,4 m. Svetla dimenzija kabine dvigala 110 x 230 cm, dimenzija steklenih vrat min. 90x210 cm. Izvedba za delovanje v zimskih razmerah. V dvigalu morajo biti zagotovljene otipne informacije za potrebe slepih in slabovidnih, v skladu z dodatkom E.4k SIST 81-70. Vsa notranja oprema mora biti antivandalske izvedbe. Z vsemi sestavnimi deli za izvedbo in tehničnim prevzemom.</t>
  </si>
  <si>
    <t>- npr. HOD - hidravlično osebno brezstrojnično dvigalo DVG - Kleemann-Flexy R tipski certifikat, število vhodov: 3 (neprehodna kabina)</t>
  </si>
  <si>
    <t>1.1.1.I1</t>
  </si>
  <si>
    <t>Izdelava, dobava in vgraditev steklene ograje za pešce. Ograja je izdelana iz steklenih polnil, ki so vpeta v nosilni čevelj in jekleno lamo po celotni dolžini. Dvojno, varnostno, lepljeno, kaljeno steklo deb. 22 mm, sidrano v vpenjalni čevelj. Višina ograje z vpenjalnim čevljem h = 0,90 m. Zgoraj je inox oprijemalo Ø 48,3 mm. Stiki med posameznimi steklenimi elementi so izvedeni z inox vertikalnimi steklarskimi profili, enako zaključek ograje. Prozorne površine so označene z varnostnim trakom širine 10 cm, na višini 85 cm od tal.</t>
  </si>
  <si>
    <t>1.1.1.I2</t>
  </si>
  <si>
    <t>Izdelava steklene fasade stopnišča in dvigala (3x): Samonosilna, toplotno izolirana konstrukcija npr. SCHÜCO FW 50+ iz stebrov in prečk za fasadne zasteklitve. Pritrditev prečk na vertikale se izvede s T spojniki, ki se pritrdijo v vijačni kanal na prečki.  Stebri in prečke so na zunanji strani pokriti s pokrivnim profilom po izbiri projektanta. Barva konstrukcije ter oblika pokrivnega profila se določi po izbiri projektanta. Zasteklitev je iz lepljenega, kaljenega, varnostnega stekla (kot npr. VSG 66.4 ESG - možnost padca v globino, d=1,40mm) v Alu okvirju. Prozorne površine so označene z dvema vidnima varnostnima trakovoma (ali s peskanim steklom) š = 10 cm, na višini 85 in 150 cm od tal perona ter tremi vmesnimi črtami širine 2 cm. Po projektu in priloženih detajlih.</t>
  </si>
  <si>
    <t>1.1.1.J1</t>
  </si>
  <si>
    <t>Izdelava talne označbe - zaznamovanje mesta rezerviranega za invalide 5611  z rumeno barvo</t>
  </si>
  <si>
    <t>otočni peron</t>
  </si>
  <si>
    <t>1.1.1.J2</t>
  </si>
  <si>
    <r>
      <t>Izdelava in montaža zunaje, vodotesne, enostranske, svetlobne vitrine dim.931x1279mm, privijačene na steno podhoda z vijaki:
-Alu okvir, naravno elosciran, raven, širina profila 45mm
-globina enostranske vitrine 36mm, vogali razani pod kotom 45</t>
    </r>
    <r>
      <rPr>
        <sz val="10"/>
        <rFont val="Arial"/>
        <family val="2"/>
        <charset val="238"/>
      </rPr>
      <t>°</t>
    </r>
    <r>
      <rPr>
        <sz val="8.5"/>
        <rFont val="Arial Narrow"/>
        <family val="2"/>
        <charset val="238"/>
      </rPr>
      <t xml:space="preserve"> 
</t>
    </r>
    <r>
      <rPr>
        <sz val="10"/>
        <rFont val="Arial Narrow"/>
        <family val="2"/>
        <charset val="238"/>
      </rPr>
      <t>-kovinsko magnetno hrbtišče, barva bela - RAL 9016
-pritrditev tiskovin z magnetnimi držali
-vrata vitrine akrilno steklo (PMMA), odpiranje do kota 90° 
-varnostna izvedba s ključavnico</t>
    </r>
  </si>
  <si>
    <t>1.1.2</t>
  </si>
  <si>
    <t>BUS NADSTREŠEK</t>
  </si>
  <si>
    <t>1.1.2.B</t>
  </si>
  <si>
    <t>1.1.2.C</t>
  </si>
  <si>
    <t>1.1.2.D</t>
  </si>
  <si>
    <t>1.1.2.E</t>
  </si>
  <si>
    <t>1.1.2.F</t>
  </si>
  <si>
    <t>1.1.2.G</t>
  </si>
  <si>
    <t>1.1.2.H</t>
  </si>
  <si>
    <t>1.1.2.I</t>
  </si>
  <si>
    <t>1.1.2.B1</t>
  </si>
  <si>
    <t>1.1.2.B2</t>
  </si>
  <si>
    <t>1.1.2.B3</t>
  </si>
  <si>
    <t>1.1.2.B4</t>
  </si>
  <si>
    <t>1.1.2.C1</t>
  </si>
  <si>
    <t>1.1.2.C2</t>
  </si>
  <si>
    <t>Dobava in polaganje PVC kanalizacijskih cevi DN 160 mm, togostnega razreda min.SN 8, položene na peščene na betonsko podlago in obbetoniranjem; stiki tesnjeni</t>
  </si>
  <si>
    <t>1.1.2.C3</t>
  </si>
  <si>
    <t>1.1.2.C4</t>
  </si>
  <si>
    <t xml:space="preserve">priklop na ponikovalnico </t>
  </si>
  <si>
    <t>1.1.2.D1</t>
  </si>
  <si>
    <t>tloris nadstreška</t>
  </si>
  <si>
    <t>1.1.2.D2</t>
  </si>
  <si>
    <t>1.1.2.D3</t>
  </si>
  <si>
    <t>1.1.2.E1</t>
  </si>
  <si>
    <t>1.1.2.E2</t>
  </si>
  <si>
    <t>1.1.2.F1</t>
  </si>
  <si>
    <t>1.1.2.F2</t>
  </si>
  <si>
    <t>1.1.2.G1</t>
  </si>
  <si>
    <t>1.1.2.G2</t>
  </si>
  <si>
    <t>1.1.2.G3</t>
  </si>
  <si>
    <t>1.1.2.G4</t>
  </si>
  <si>
    <t>1.1.2.G5</t>
  </si>
  <si>
    <t>1.1.2.G6</t>
  </si>
  <si>
    <t>1.1.2.G7</t>
  </si>
  <si>
    <t>1.1.2.G8</t>
  </si>
  <si>
    <t>1.1.2.H1</t>
  </si>
  <si>
    <t>1.1.2.I1</t>
  </si>
  <si>
    <t>Izvedba zasteklitve: Samonosilna, toplotno izolirana konstrukcija npr. SCHÜCO FW 50+ iz stebrov in prečk za fasadne zasteklitve. Pritrditev prečk na vertikale se izvede s T spojniki, ki se pritrdijo v vijačni kanal na prečki.  Stebri in prečke so na zunanji strani pokriti s pokrivnim profilom po izbiri projektanta. Barva konstrukcije ter oblika pokrivnega profila se določi po izbiri projektanta. Zasteklitev je iz lepljenega, kaljenega, varnostnega stekla (kot npr. VSG 66.4 ESG - možnost padca v globino, d=1,40mm) v Alu okvirju. Prozorne površine so označene z dvema vidnima varnostnima trakovoma (ali s peskanim steklom) š = 10 cm, na višini 85 in 150 cm od tal ter tremi vmesnimi črtami širine 2 cm. Po projektu in priloženih detajlih.</t>
  </si>
  <si>
    <t>1_2</t>
  </si>
  <si>
    <t>1.2</t>
  </si>
  <si>
    <t>ARHITEKTURA POSTAJNEGA POSLOPJA DOMŽALE</t>
  </si>
  <si>
    <t>1.2.1</t>
  </si>
  <si>
    <t>POSTAJNO POSLOPJE DOMŽALE</t>
  </si>
  <si>
    <t>1.2.1.A</t>
  </si>
  <si>
    <t>1.2.1.B</t>
  </si>
  <si>
    <t>RUŠITVENA DELA</t>
  </si>
  <si>
    <t>1.2.1.C</t>
  </si>
  <si>
    <t>ZIDARSKA DELA</t>
  </si>
  <si>
    <t>1.2.1.D</t>
  </si>
  <si>
    <t>KANALIZACIJA</t>
  </si>
  <si>
    <t>1.2.1.E</t>
  </si>
  <si>
    <t>TESARSKA DELA</t>
  </si>
  <si>
    <t>1.2.1.F</t>
  </si>
  <si>
    <t>1.2.1.G</t>
  </si>
  <si>
    <t>BETONSKA DELA</t>
  </si>
  <si>
    <t>1.2.1.I</t>
  </si>
  <si>
    <t>KLJUČAVNIČARSKA DELA</t>
  </si>
  <si>
    <t>1.2.1.J</t>
  </si>
  <si>
    <t>ALU IZDELKI</t>
  </si>
  <si>
    <t>1.2.1.K</t>
  </si>
  <si>
    <t>MIZARSKA DELA</t>
  </si>
  <si>
    <t>1.2.1.L</t>
  </si>
  <si>
    <t>KERAMIČARSKA DELA</t>
  </si>
  <si>
    <t>1.2.1.M</t>
  </si>
  <si>
    <t>DELA IZ GIPS PLOŠČ</t>
  </si>
  <si>
    <t>1.2.1.N</t>
  </si>
  <si>
    <t>SLIKOPLESKARSKA DELA</t>
  </si>
  <si>
    <t>1.2.1.O</t>
  </si>
  <si>
    <t>TLAKARSKA DELA</t>
  </si>
  <si>
    <t>1.2.1.P</t>
  </si>
  <si>
    <t>1.2.1.R</t>
  </si>
  <si>
    <t>FASADERSKA DELA</t>
  </si>
  <si>
    <t>1.2.1.S</t>
  </si>
  <si>
    <t>1.2.1.T</t>
  </si>
  <si>
    <t>RAZNA OBRTNIŠKA DELA</t>
  </si>
  <si>
    <t>1.2.1.A1</t>
  </si>
  <si>
    <r>
      <t>Določitev in preverjanje položajev, višin in smeri pri gradnji objekta s površino do 200 m</t>
    </r>
    <r>
      <rPr>
        <vertAlign val="superscript"/>
        <sz val="10"/>
        <rFont val="Arial Narrow"/>
        <family val="2"/>
        <charset val="238"/>
      </rPr>
      <t>2</t>
    </r>
  </si>
  <si>
    <t>Dela je potrebno izvajati pod strokovnim vodstvom, v skladu s predpisi za varno delo. Pri odstranitvenih delih je po potrebi upoštevati naknadna navodila projektanta statika. Odstranitev in odklop instalacij v objektu, je vključeno v drugih projektih. V ceni rušitvenih del je vključiti tudi transport ruševin na gradbiščno deponijo.</t>
  </si>
  <si>
    <t>1.2.1.B1</t>
  </si>
  <si>
    <t>Demontaža in odstranitev opreme prostorov, ki se obnavljajo. Oprema se odlaga na lokalni deponiji, ki jo določi Investitor.</t>
  </si>
  <si>
    <t>pavšal</t>
  </si>
  <si>
    <t>1.2.1.B2</t>
  </si>
  <si>
    <t>Demontaža sanitarne opreme (lijaki, školjke, kad za tuš, ipd)</t>
  </si>
  <si>
    <t>1.2.1.B3</t>
  </si>
  <si>
    <t>Odstranitev obstoječega zaključnega tlaka iz keramike.</t>
  </si>
  <si>
    <t>1.2.1.B4</t>
  </si>
  <si>
    <t>Odstranitev obstoječega zaključnega tlaka iz vinila.</t>
  </si>
  <si>
    <t>1.2.1.B5</t>
  </si>
  <si>
    <t>Odstranitev obstoječega zaključnega tlaka iz betonskih plošč.</t>
  </si>
  <si>
    <t>1.2.1.B6</t>
  </si>
  <si>
    <t>Odstranitev obstoječih spuščenih stropov višine do 3,0 m</t>
  </si>
  <si>
    <t>1.2.1.B7</t>
  </si>
  <si>
    <t xml:space="preserve">Odstranitev notranjih vrat; vel. do 2,0 m2, ne glede na izvedbo </t>
  </si>
  <si>
    <t>1.2.1.B8</t>
  </si>
  <si>
    <t xml:space="preserve">Odstranitev zunanjih vrat; vel. do 4,0 m2, ne glede na izvedbo </t>
  </si>
  <si>
    <t>1.2.1.B9</t>
  </si>
  <si>
    <t xml:space="preserve">Odstranitev oken ne glede na izvedbo </t>
  </si>
  <si>
    <t>1.2.1.B10</t>
  </si>
  <si>
    <t xml:space="preserve">Rušenje opečnih predelnih sten z vsemi oblogami (omet ali keramika), deb. do 15 cm </t>
  </si>
  <si>
    <t>1.2.1.B11</t>
  </si>
  <si>
    <t>Rušenje opečnih predelnih sten z vsemi oblogami (omet ali keramika), deb. 20 cm in več</t>
  </si>
  <si>
    <t>1.2.1.B12</t>
  </si>
  <si>
    <t>Odbijanje stenske keramike na zidovih, ki ostanejo.</t>
  </si>
  <si>
    <t>1.2.1.B13</t>
  </si>
  <si>
    <t>Rušenje obstoječe betonske podlage tlakov v debelini do 30 cm</t>
  </si>
  <si>
    <t>1.2.1.B14</t>
  </si>
  <si>
    <t>Nakladanje ruševin na kamion in odvoz v stalno deponijo po dogovoru z Investitorjem, s stroški za deponiranje.</t>
  </si>
  <si>
    <t>ocena</t>
  </si>
  <si>
    <t>1.2.1.C1</t>
  </si>
  <si>
    <t>Dozidava zidnih odprtin v nosilnih zidovih, z modularno opeko v apneno cem.m. 1:3:9, sidranje - povezava z obstoječimi zidovi.</t>
  </si>
  <si>
    <t>vrsto opeke prilagoditi obstoječemu stanju</t>
  </si>
  <si>
    <t>1.2.1.C2</t>
  </si>
  <si>
    <t>Omet zidov z grobo in fino pod. cem. malto 1:3:9 s predhodnim obrizgom z redko cem. malto 1:3; nove stene, vključno krpanje ometa na obstoječih površinah.</t>
  </si>
  <si>
    <t>krpanje ometa na obstoječih opečnih zidovih in dozidavi parapeta - ocena</t>
  </si>
  <si>
    <t>1.2.1.C3</t>
  </si>
  <si>
    <t>Izvedba podlage finalnih tlakov v sestavi: cementno - akrilno lepilo: npr.: Mapei/Keraflex ali enakovredno, debelina 0,5 cm, premazna hidroizolacija:, polelastična na bazi cementa, polimernih dodatkov in kremenčevega peska npr.: Mapei/Mapelastica ali enakovredno, mikroarmirani beton C20/25, zaglajen; mikroarmatura: PP vlakna, vsebnost 0.95kg/m3; deb. 4,5 cm, ločilni sloj PE folija 0,2 mm, toplotna izolacija ekstrudirani polistiren SIST EN 13164, n.pr. FIBRAN XPS 300 - L ali enakovredno, deb. 2,0 cm</t>
  </si>
  <si>
    <t>T1 - prostori : sanitarije</t>
  </si>
  <si>
    <t>1.2.1.C4</t>
  </si>
  <si>
    <t>Izvedba podlage finalnih tlakov v sestavi: izravnalna masa: npr.: Mapei/Nivorapid ali enakovredno, debelina 0,5 cm, mikroarmirani beton C20/25, zaglajen; mikroarmatura: PP vlakna, vsebnost 0.95kg/m3; deb. 5,0 cm, ločilni sloj PE folija 0,2 mm, toplotna izolacija:  sistemske plošče za razvod registrov talnega gretja Profiliran EPS - glej strojne instalacije, debelina 6 cm,  toplotna izolacija ekstrudirani polistiren SIST EN 13164, n.pr. FIBRAN XPS 300 - L ali enakovredno, deb. 2 cm, HI: polimer - bitumenska; enoslojna, (aPP), SIST DIN 18195 vsi vertikalni zaključki se izvedejo s samolepilnim HI trakom, debelina 0,5 cm, hladni bitumenski premaz: 0,30 kg/m2</t>
  </si>
  <si>
    <t>T2 - čakalnica in predprostor</t>
  </si>
  <si>
    <t>1.2.1.C5</t>
  </si>
  <si>
    <t>Izvedba podlage finalnih tlakov v sestavi:  mikroarmirani beton C20/25, zaglajen; mikroarmatura: PP vlakna, vsebnost 0.95kg/m3; deb. 3,8 cm, ločilni sloj PE folija 0,2 mm, toplotna izolacija:  sistemske plošče za razvod registrov talnega gretja Profiliran EPS - glej strojne instalacije, debelina 7 cm, toplotna izolacija ekstrudirani polistiren SIST EN 13164, n.pr. FIBRAN XPS 300 - L ali enakovredno, deb. 10 cm, HI: polimer - bitumenska; enoslojna, (aPP), SIST DIN 18195 vsi vertikalni zaključki se izvedejo s samolepilnim HI trakom, debelina 0,5 cm, hladni bitumenski premaz: 0,30 kg/m2</t>
  </si>
  <si>
    <t>T3 - poglobljen predpražnik</t>
  </si>
  <si>
    <t>1.2.1.C6</t>
  </si>
  <si>
    <t>Zidarska pomoč pri vzidavi Alu podbojev vrat.</t>
  </si>
  <si>
    <t>velikosti 2 - 4m2</t>
  </si>
  <si>
    <t>1.2.1.C7</t>
  </si>
  <si>
    <t>Izdelava odprtin v nosilnih zidovih za prehajajanje elektro, strojnih in SVTK instalacij</t>
  </si>
  <si>
    <t>1.2.1.C8</t>
  </si>
  <si>
    <t>Čiščenje tlakov v objektu in drugih obrtniških in instalacijskih izdelkov. Obračun po površini tlakov.</t>
  </si>
  <si>
    <t>1.2.1.C9</t>
  </si>
  <si>
    <t>Zidarska in težaška pomoč obrtnikom in instalaterjem</t>
  </si>
  <si>
    <t>ocena: 10% od zidarskih del</t>
  </si>
  <si>
    <t>1.2.1.D1</t>
  </si>
  <si>
    <t>Izkop jarka za kanalizacijo v zemljini III. ktg, z odmetom na rob izkopa.</t>
  </si>
  <si>
    <t>izven objekta</t>
  </si>
  <si>
    <t>1.2.1.D2</t>
  </si>
  <si>
    <t>Izkop jarka za kanalizacijo v tlaku v notranjosti objekta, z odvozom izkopanega materiala v stalno deponijo.</t>
  </si>
  <si>
    <t>1.2.1.D3</t>
  </si>
  <si>
    <t>Planiranje dna kanala v projektiranih   padcih.</t>
  </si>
  <si>
    <t>1.2.1.D4</t>
  </si>
  <si>
    <t>Zasip jarka z izkopanim materialom, s premetom in utrjevanjem v slojih po 30 cm.</t>
  </si>
  <si>
    <t>1.2.1.D5</t>
  </si>
  <si>
    <t>Zasip jarka v notranjosti objekta s peščenim materialom in utrjevanjem v slojih po 20 cm.</t>
  </si>
  <si>
    <t>1.2.1.D6</t>
  </si>
  <si>
    <t>Izvedba prebojev za prehod kanalizacijskih cevi skozi temelje.</t>
  </si>
  <si>
    <t>1.2.1.D7</t>
  </si>
  <si>
    <t>Dobava in polaganje PVC cevi premera 50 mm za hišno kanalizacijo skupno z natičnimi objemkami in tesnili. Posteljica iz pustega betona in kompletno obbetoniranje cevi.</t>
  </si>
  <si>
    <t xml:space="preserve">- cev Ø 50 mm  </t>
  </si>
  <si>
    <t>1.2.1.D8</t>
  </si>
  <si>
    <t>Dobava in polaganje PVC cevi premera 110 mm za hišno kanalizacijo skupno z natičnimi objemkami in tesnili. Posteljica iz pustega betona in kompletno obbetoniranje cevi.</t>
  </si>
  <si>
    <t xml:space="preserve">- cev Ø 110 mm  </t>
  </si>
  <si>
    <t>1.2.1.D9</t>
  </si>
  <si>
    <t>Dobava in polaganje PVC cevi za hišno premera 125 mm kanalizacijo skupno z natičnimi objemkami in tesnili. Posteljica iz pustega betona in kompletno obbetoniranje cevi.</t>
  </si>
  <si>
    <t xml:space="preserve">- cev Ø 125 mm  </t>
  </si>
  <si>
    <t>1.2.1.D10</t>
  </si>
  <si>
    <t>Dobava in polaganje PVC cevi premera 160 mm za hišno kanalizacijo skupno z natičnimi objemkami in tesnili. Posteljica iz pustega betona in kompletno obbetoniranje cevi.</t>
  </si>
  <si>
    <t xml:space="preserve">- cev Ø 160 mm  </t>
  </si>
  <si>
    <t>1.2.1.D11</t>
  </si>
  <si>
    <t>Izvedba priključka PVC kanalizacijske cevi na revizijski jašek</t>
  </si>
  <si>
    <t>1.2.1.D12</t>
  </si>
  <si>
    <t>Dobava in vgradnja talne linijske kanalete iz nerjavečega jekla, svetle širine 125 mm z mrežasto pocinkano rešetko z iztokom. (kot npr.: Aco modular 125)</t>
  </si>
  <si>
    <t>1.2.1.E1</t>
  </si>
  <si>
    <t>Izdelava dvostranskega vezanega opaža pasovnih temeljev.</t>
  </si>
  <si>
    <t>vključno s temeljem stopnic</t>
  </si>
  <si>
    <t>1.2.1.E2</t>
  </si>
  <si>
    <t>Izdelava dvostranskega vezanega opaža preklad</t>
  </si>
  <si>
    <t>preklade in nosilci</t>
  </si>
  <si>
    <t>1.2.1.F1</t>
  </si>
  <si>
    <t>Armatura iz rebrastega jekla S 500B z dobavo ravnanjem, rezanjem, krivljenjem, polaganjem in vezanjem za srednje zahtevno armaturo.</t>
  </si>
  <si>
    <t>fi 14 mm in več, ocena</t>
  </si>
  <si>
    <t>1.2.1.F2</t>
  </si>
  <si>
    <t>Betonsko jeklo S 500A - mreže z dobavo, prikrojevanjem, polaganjem in vezanjem.</t>
  </si>
  <si>
    <t>arm.mreže</t>
  </si>
  <si>
    <t>1.2.1.G1</t>
  </si>
  <si>
    <t xml:space="preserve">Dobava in vgraditev ojačanega betona C 30/37 v konstrukcije, presek do 0.20 m3/m2,m1; </t>
  </si>
  <si>
    <t>Pasovni temelji in temelj stopnic, beton: C 30/37, XC4, XD3, XF4, PV-II</t>
  </si>
  <si>
    <t>1.2.1.G2</t>
  </si>
  <si>
    <t>Pri vseh izdelkih upoštevati izdelavo, dobavo in montažo, vse potrebno okovje in tesnila ter opisano zasteklitev. Vsi izdelki so popolnoma izgotovljeni in finalno obdelani. Vse barve in ostali elementi po izbranem vzorcu. Izvedba po shemi, navodilu projektanta in kontroli mer na objektu. Pri vseh postavkah upoštevati tudi; ves potrebni vezni in pritrdilni material, mere kontrolirati na gradbišču; vsa pripravljalna in zaključna dela; vse potrebne delovne odre.</t>
  </si>
  <si>
    <t>1.2.1.I1</t>
  </si>
  <si>
    <t>Dobava in montaža Montažne, sanitarne stene s HPL gladkimi ploščami kot npr.(Funder max) in enokrilnimi vrati 1x v montažni sanitarni steni, barva npr.: rumena RAL št. 0635
Sanitarna stena mora biti zaščitena z anatigrafitni premazom.
Nosilna konstrukcija iz inox profilov in stojk, ki so sidrane v tla in steno. Sidrne ploščice so pokrite z inox rozeto.
Vrata imajo vse sestavne dele po navodilu proizvajalca sanitarnih sten, tipsko okovje, kovinsko kljuko in univerzalno desno ali levo zapiralo z barvnim indikatorjem in metuljčkom za odpiranje vrat navzen.
Višina stene je 200 cm, dvignjena 10 cm od tal.
Kljuka na višini 100 cm.
Vse barve in ostali elementi po izbranem vzorcu.</t>
  </si>
  <si>
    <t>S1 - zidarska mera: 95 in 304/210 cm
svetla mera:     2x60+82/210 cm</t>
  </si>
  <si>
    <t>1.2.1.I2</t>
  </si>
  <si>
    <t>Dobava in montaža montažne, sanitarne stene s HPL gladkimi ploščami kot npr.(Funder max) in enokrilnimi vrati 2x v montažni sanitarni steni, barva npr.: rumena RAL št. 0635
Sanitarna stena mora biti zaščitena z anatigrafitni premazom.
Nosilna konstrukcija iz inox profilov in stojk, ki so sidrane v tla in steno. Sidrne ploščice so pokrite z inox rozeto.
Vrata imajo vse sestavne dele po navodilu proizvajalca sanitarnih sten, tipsko okovje, kovinsko kljuko in univerzalno desno ali levo zapiralo z barvnim indikatorjem in metuljčkom za odpiranje vrat navzen.
Višina stene je 200 cm, dvignjena 10 cm od tal.
Kljuka na višini 100 cm.
Vse barve in ostali elementi po izbranem vzorcu.</t>
  </si>
  <si>
    <r>
      <t>S2</t>
    </r>
    <r>
      <rPr>
        <b/>
        <sz val="10"/>
        <rFont val="Arial Narrow"/>
        <family val="2"/>
        <charset val="238"/>
      </rPr>
      <t xml:space="preserve"> </t>
    </r>
    <r>
      <rPr>
        <sz val="10"/>
        <rFont val="Arial Narrow"/>
        <family val="2"/>
        <charset val="238"/>
      </rPr>
      <t>-zidarska mera: 190 in 255/210 cm
svetla mera:     1x60+130 in 1x60+195/210 cm</t>
    </r>
  </si>
  <si>
    <t>1.2.1.I3</t>
  </si>
  <si>
    <t>Dobava in montaža montažne, sanitarne stene s HPL gladkimi ploščami kot npr.(Funder max), barva npr.: rumena RAL 0625
Sanitarna stan mora biti zaščitena z antigrafitnim premazom.
Nosilna konstrukcija iz inox profilov in stojk, ki so sidrane v tla in steno. Sidrne ploščice so pokrite z inox rozeto.
Višina stene je 190 cm, do okenske police, dvignjena 10 cm od tal, širina 60 cm.
Vse barve in ostali elementi po izbranem vzorcu.</t>
  </si>
  <si>
    <r>
      <t>S3</t>
    </r>
    <r>
      <rPr>
        <b/>
        <sz val="10"/>
        <rFont val="Arial Narrow"/>
        <family val="2"/>
        <charset val="238"/>
      </rPr>
      <t xml:space="preserve"> </t>
    </r>
    <r>
      <rPr>
        <sz val="10"/>
        <rFont val="Arial Narrow"/>
        <family val="2"/>
        <charset val="238"/>
      </rPr>
      <t>- dimenzija sanitarne stene:  50x200 cm</t>
    </r>
  </si>
  <si>
    <t>1.2.1.I4</t>
  </si>
  <si>
    <t>Dobava in vgradnja inox antivandalske zaščite konvektorjev iz perforirane pločevine, deb.: 2 mm, razvite širine 650 x 1600 mm.</t>
  </si>
  <si>
    <t>Rf kovinska maska iz perforirane INOX pločevine deb.: 2 mm. Kot npr.: BENKOTEHNA Pv 10 x 50 mm</t>
  </si>
  <si>
    <t>1.2.1.I5</t>
  </si>
  <si>
    <t>Dobava in vgradnja kovinske ograje višine 2m  za zaščito zunanje enote klima naprave. Ograja iz perforirane pločevine , podkonstrukcija 50x50 mm, enokrilna vrata 1x100x200 cm s cilindrično ključavnico . Vse pocinkano in prašno barvano RAL 9007</t>
  </si>
  <si>
    <t>Ograja okoli zunanje enote klima naprave</t>
  </si>
  <si>
    <t>Pri vseh izdelkih upoštevati izdelavo, dobavo in montažo, vse potrebno okovje in tesnila ter opisano polnitev. Vsi izdelki so popolnoma izgotovljeni in finalno obdelani. Vse barve in ostali elementi po izbranem vzorcu. Izvedba po shemi, navodilu projektanta in kontroli mer na objektu.</t>
  </si>
  <si>
    <t>1.2.1.J1</t>
  </si>
  <si>
    <t>Dobava in vgradnja enokrilnih, zunanjih vrat s polnim krilom v alu okvirju, s fiksno  nadsvetlobo.
Vratno krilo je polno v alu okvirju, nadsvetloba je iz varnostnega, prozornega stekla v alu profilu. Višino nadsvetlobe (cca 40 cm) prilagoditi višini obstoječe odprtine.
Vratno krilo in zasteklitev ima ustrezno toplotno karakteristiko: 
Uskupno = 1.15 W/m²K 
(skupna toplotna prehodnost: steklo in okvir) 
Alu, suhomontažni podboj, vogali zaokroženi, v beli barvi, enako kot obstoječa okna, po izbranem vzorcu RAL.
Vrata imajo tipsko okovje, kovinsko kljuko in cilindrično, sistemsko ključavnico SŽ. Vrata morajo imeti omogočeno daljinsko zaklepanje vrat.
Vse barve in ostali elementi po izbranem vzorcu.</t>
  </si>
  <si>
    <t xml:space="preserve">ZV1 -zidarska mera:  115/255 cm
svetla mera:      105/210+N(40) cm. Način odpiranja (levo ali desno), glej tloris M 1:50
Zvočna izolativnost vrat skladno z veljavnimi predpisi.
VSE MERE PREVERITI NA MESTU!
</t>
  </si>
  <si>
    <t>1.2.1.J2</t>
  </si>
  <si>
    <t xml:space="preserve">Dobava in vgradnja polne alu montažne stene </t>
  </si>
  <si>
    <t>med čakalnico in predprostorom. Izvedba po načtru arhitekture</t>
  </si>
  <si>
    <t>Pri vseh izdelkih upoštevati izdelavo, dobavo in montažo, vse potrebno okovje in tesnila ter opisano zasteklitev. Vsi izdelki so popolnoma izgotovljeni! Izvedba po shemi, navodilu projektanta in kontroli mer na objektu.</t>
  </si>
  <si>
    <t>1.2.1.K1</t>
  </si>
  <si>
    <t>Dobava in vgradnja enokrilnih, notranjih vrat z lesenim, polnim krilom in s fiksno nadsvetlobo v obstoječi zidani, opečni in novi montažni mavčnokartonski steni.
Vratno krilo je obdelano s HPL gladkimi ploščami kot npr. "Funder Max, Melamin", z ABS robnimi nalimki, svetlo sive barve. Nad vrati je fiksna nadsvetloba  z ustrezno zvočno izolativnostjo. Višino nadsvetlobe prilagoditi višini spuščenega stropa (cca 65 cm)
Kovinski, plohasti, suhomontažni podboj, za debelino zidu, vogali zaokroženi. 
Podboj je pleskan, svetlo siva barva, po izbranem vzorcu RAL 9006.
Vrata imajo tipsko okovje, vodoravno, potisno kljuko 3x, kovinsko kljuko 2x in cilindrično ključavnico. Vrata v sanitarije invalidi standardna EURO ključavnica.
Kljuka na višini 100 cm. Odpiranje s silo, ki ne presega 20 N.
Vrata morajo biti izvedena brez ostrih robov in zvočno izolativna, minimalno 34 dB. Vrata v sanitarije imajo vgrajeno kovinsko, prezračevalno rešetko, dim.: 425x125 mm, skladno z načrtom strojnih inštalacij.
Vse barve in ostali elementi po izbranem vzorcu.</t>
  </si>
  <si>
    <t>V1 - zidarska mera: 140/270 cm, svetla mera: 90x40/210+55 cm.                          Način odpiranja, glej tloris  M 1:50
Zvočna izolativnost vrat skladno z veljavnimi predpisi. VSE MERE PREVERITI NA MESTU!</t>
  </si>
  <si>
    <t>1.2.1.K2</t>
  </si>
  <si>
    <t>Dobava in vgradnja notranjih enokrilnih vrat z lesenim, polnim krilom in s fiksno nadsvetlobo v obstoječi zidani, opečni steni.
Vratno krilo je obdelano s HPL gladkimi ploščami kot npr. "Funder Max, Melamin", z ABS robnimi nalimki, svetlo sive barve. Nad vrati je fiksna nadsvetloba  z ustrezno zvočno izolativnostjo. Višino nadsvetlobe prilagoditi višini spuščenega stropa (cca 65 cm)
Kovinski, plohasti, suhomontažni podboj, za debelino zidu, vogali zaokroženi. 
Podboj je pleskan, svetlo siva barva, po izbranem vzorcu RAL 9006.
Vrata imajo tipsko okovje, vodoravno, potisno kljuko in cilindrično ključavnico. Vrata v sanitarije invalidi standardna EURO ključavnica.
Kljuka na višini 100 cm. Odpiranje s silo, ki ne presega 20 N.
Vrata morajo biti izvedena brez ostrih robov in zvočno izolativna, minimalno 34 dB. Vrata v sanitarije imajo vgrajeno kovinsko, prezračevalno rešetko, dim.: 2x425x125 mm, skladno z načrtom strojnih inštalacij.
Vse barve in ostali elementi po izbranem vzorcu.</t>
  </si>
  <si>
    <t>V2: zidarska mera:  90/280 cm
svetla mera:      80/210+N(65) cm                            Način odpiranja (levo ali desno), glej tloris M 1:50 Zvočna izolativnost vrat skladno z veljavnimi predpisi.
VSE MERE PREVERITI NA MESTU!                       pritličje: kurilnica in zavetišče s predprostorom</t>
  </si>
  <si>
    <t>1.2.1.K3</t>
  </si>
  <si>
    <t>Dobava in vgradnja lesenih oken.  Prodajno okno  v blagajni.</t>
  </si>
  <si>
    <t>dimenzija 150/175
parapet: 95 cm. Širina vseh okenskih okvirjev oziroma zunanjih odprtin morajo omogočati vgradnjo po RAL-u. 
VSE MERE PREVERITI NA MESTU!</t>
  </si>
  <si>
    <t>1.2.1.K4</t>
  </si>
  <si>
    <t>Dobava in vgradnja previjalne mize, široke najmanj 500 in dolga 700 mm. Prenese naj obremenitve najmanj 80 kg in je oblikovana tako, da preprečuje zdrs dojenčka. Zloži se z eno roko, s silo, ki ne presega 25 N.
Uporabna površina v spuščenem položaju je 80 do 100 cm nad tlemi.</t>
  </si>
  <si>
    <t>1.2.1.K5</t>
  </si>
  <si>
    <t>Dobava in vgradnja dodatne police - pulta za potniško blagajno širine 30 cm. Zgornji rob pulta je 75cm od tal</t>
  </si>
  <si>
    <t>sprejemni pult za invalide</t>
  </si>
  <si>
    <t>Vrsta in barva ploščic po izbiri projektanta.</t>
  </si>
  <si>
    <t>1.2.1.L1</t>
  </si>
  <si>
    <t>Keramična obloga zidov z glaziranimi stenskimi ploščicami lepljene na podlago. Stiki, šir. 0,5 cm so vodotesno tesnjeni z maso, ki preprečuje razvoj mikroorganizmov. Dimenzija ploščic 20x60 cm. V dveh barvah, po izbiri projektanta.</t>
  </si>
  <si>
    <t>obloga v sanitarijah</t>
  </si>
  <si>
    <t>1.2.1.L2</t>
  </si>
  <si>
    <t xml:space="preserve">Tlak iz glaziranih keramičnih ploščic, odporne proti obrabi, nedrseče izvedbe - R10, lepljene. Stiki so vodotesno tesnjeni </t>
  </si>
  <si>
    <t>1.2.1.L3</t>
  </si>
  <si>
    <t>Nizkostenska obroba s keramično zaokrožnico; lepljena na podlago, stiki vodotesno tesnjeni z maso, ki preprečuje razvoj mikroorganizmov.</t>
  </si>
  <si>
    <t>1.2.1.L4</t>
  </si>
  <si>
    <t>Tlak iz nedrsnih R11, žlebljenih keramičnih ploščic dim. 30x30 cm deb. 10 mm v cementnem - akrilnem lepilu. Na lokaciji spremembe smeri se izvede tlak iz čepastih keramičnih ploščic dim. 30x30 cm deb. 10 mm.</t>
  </si>
  <si>
    <t>v kontrastni temno sivi barvi, v prehodu, smerne/vodilne oznake postavljene v smeri hoje (širina 2x 30 cm). Npr. Casalgrande Padana - granitogres tactile. Izvedba ploščic mora biti skladna s SIST ISO 21542:2012.</t>
  </si>
  <si>
    <t>1.2.1.M1</t>
  </si>
  <si>
    <t xml:space="preserve">Izdelava predelne stene z obojestransko oblogo z dvojnimi ognjevarnimi in vlagoodpornimi ploščami na enojni kovinski podkonstrukciji iz pocinkanih profilov s samonosilno izolacijo iz mineralne volne, kompletno z bandažiranjem, kitanjem in fugiranjem stikov. </t>
  </si>
  <si>
    <t>debelina stene 15 cm, dvojna obloga GKF plošče 12,5 mm</t>
  </si>
  <si>
    <t>1.2.1.M2</t>
  </si>
  <si>
    <t xml:space="preserve">Spuščen montažni strop mavčnokartonske
plošče na sistemski podkonstrukciji
</t>
  </si>
  <si>
    <t>vrsta obloge npr. Armstrong OPTIMA
vi=30 - 45 cm, raster 60/60cm
h prostora=2,55 - 2,7 m. Požarna odpornost    ( R )EI60</t>
  </si>
  <si>
    <t>1.2.1.M3</t>
  </si>
  <si>
    <t xml:space="preserve">Spuščen montažni strop s kovinskimi ploščami
</t>
  </si>
  <si>
    <t>kot npr.: ATENA ENIGMA
z visoko stopnjo varnosti (varnostna zaponka)
kot npr.: Armstrong ORCAL BOARD PLAIN
v=30 cm, raster 60/60cm, h prostora=2,6 m.           Požarna odpornost    ( R )EI60</t>
  </si>
  <si>
    <t>Barve po izbiri projektanta !</t>
  </si>
  <si>
    <t>1.2.1.N1</t>
  </si>
  <si>
    <t>Vrsta tlaka po izbiri projektanta !</t>
  </si>
  <si>
    <t>1.2.1.O1</t>
  </si>
  <si>
    <t>Dobava in vgradnjapredpražnika: tip Alu/guma, npr.: EMCO ali enakovredno v projektirni velikosti položen na betonski estrih, pocinkan okvir 30/30/3, debelina 2,7 cm</t>
  </si>
  <si>
    <t>dim. 100/185 cm, po izbiri projektanta.</t>
  </si>
  <si>
    <t>1.2.1.O2</t>
  </si>
  <si>
    <t>Dobava in polaganje dvojnega tehničnega poda v sestavi: mineralne plošče, nosilnost 8 KN/m2, negorljive 60x60 cm na sistemskih stojkah z regulacijo višine (S3)</t>
  </si>
  <si>
    <t xml:space="preserve"> finalni tlak: antistatična, nedrsna elektro prevodna guma EN 1081, 1010 ohm, 10kV</t>
  </si>
  <si>
    <t>1.2.1.O3</t>
  </si>
  <si>
    <t xml:space="preserve">Talna obloga iz poltrdega PVC - antistatična sintetična talna obloga, lepljena na podlago. Predhodno čiščenje betonske površine in izravnava podlage z izravnalno maso (npr. Mapei/Nivorapid ali enakovredno) </t>
  </si>
  <si>
    <t>1.2.1.P1</t>
  </si>
  <si>
    <t>Dobava in vgradnja dvokrilnih,  električnih, drsnih, steklenih vrata v alu profilih v obstoječi, razširjeni fasadni odprtini. 
Vse prozorne površine so označne z varnostnimi trakovi, š=2 in 10 cm, na višini 85 in 150 cm od tal. Izvedeni so z nalepljeno mat folijo.
Vratno krilo je stekleno, iz varnostnega, prozornega stekla v alu profilu. 
Barva alu profilov RAL 9006.
Vratno krilo in ostala zasteklitev ima ustrezno ustrezno toplotno karakteristiko Uskupno = 1.15 W/m²K 
(skupna toplotna prehodnost: steklo in okvir) 
Vrata imajo vse sestavne dele po navodilu dobavitelja drsnih, električnih avtomatskih vrat, tipsko okovje in vodila. Vrata skladna s standard za avtomatska vrata na evakuacijskih poteh EN 16005, ki določa varnost pri uporabi vrat.
Vrata morajo imeti omogočeno daljinsko zaklepanje vrat, stikalo za upravljanje in prisilno odpiranje vrat ter avtomatsko odpiranje ob izpadu el.energije.
Vse barve in ostali elementi po izbranem vzorcu.</t>
  </si>
  <si>
    <t>zidarska mera: 100/255cm
svetla mera: 2x50/245cm</t>
  </si>
  <si>
    <t>1.2.1.P2</t>
  </si>
  <si>
    <t>zidarska mera: 182/260cm
svetla mera: 2x90/260cm
zidarska mera zasteklitve: 1895/260cm</t>
  </si>
  <si>
    <t>1.2.1.P3</t>
  </si>
  <si>
    <t>Dobava in vgradnja zasteklitve zahodne fasadne stene čakalnice s samonosnimi alu profilu po detajlu proizvajalca, s fiksno zasteklitvijo.
Zasteklitev je iz varnostnega, prozornega stekla v samonosnem alu profilu, z zaščito proti pregrevanju.
Za zasteklitev je predvideno sončno zaščitno,  3-slojno steklo brez reflektivnih lastnosti z nazivom:
RX SUN/SA 0,5 (8 ESG SN 70/37 /16 TGI/ 6 FLOAT /16 TGI/ 55.2 VSG Low-E)
Steklo mora imeti naslednje karakteristike:
- Ug = 0,5 W/m2K
- g-vrednost: 37 (prehod sončne energije)
- LT vrednost: 70 (prepustnost svetlobe):
Vse barve in ostali elementi po izbranem vzorcu.</t>
  </si>
  <si>
    <t>IZVEDBA FASADNEGA OMETA
izvedba kontaktnega, tankoslojnega ometa
obvezen preiskus vzorca fasadne barve (min1,0x1,0m)
Potrditev vzorca ZVKDS OE KRANJ</t>
  </si>
  <si>
    <t>1.2.1.R1</t>
  </si>
  <si>
    <t>Izvedba fasade s toplotno izolacijo in tankoslojnim ometom: SESTAVA: mineralna volna ,SIST EN 13162 15 cm; osnovni brezcementni tankoslojni nanos, armiran s stekleno mrežico po sistemski rešitvi proizvajalca(npr. STO-Armat Classic); finalni tankoslojni nanos(npr. JUB JUMUX)samočistilni omet, na ustrezno pripravljeno podlago, barva in zrnavost po dogovoru z arhitektom JUB 1495, struktura ometa 1.5 mm</t>
  </si>
  <si>
    <t>OSTENJE</t>
  </si>
  <si>
    <t>1.2.1.R2</t>
  </si>
  <si>
    <t>Izvedba fasade s toplotno izolacijo in tankoslojnim ometom: SESTAVA: mineralna volna ,SIST EN 13162 15 cm; osnovni brezcementni tankoslojni nanos, armiran s stekleno mrežico po sistemski rešitvi proizvajalca(npr. STO-Armat Classic); finalni tankoslojni nanos(npr. JUB JUMUX)samočistilni omet, na ustrezno pripravljeno podlago, barva in zrnavost po dogovoru z arhitektom JUB 1495. Izvedba v ometu poudarjene obrobe, š=12cm/2 cm, tankoslojni, glajeni, akrilni omet v svetlo sivi barvi 
npr.: JUB 1504, struktura ometa 1.5 mm</t>
  </si>
  <si>
    <t>V OMETU POUDARJENE OBROBE</t>
  </si>
  <si>
    <t>1.2.1.R3</t>
  </si>
  <si>
    <t>Izvedba fasade s toplotno izolacijo in tankoslojnim ometom: (podnožje 60 cm) SESTAVA: ekspandiran poistiren 14 cm; osnovna malta in armiranje površine(npr: vodoodbojni stirodur Roofmate)zaščita vertikalne H.I.in toplotna izolacija SIST EN 13164 1 cm, finalni tankoslojni nanos (npr: Kulirplast ŠT. 480, zrnavosti 2 mm ) na ustrezno pripravljeno podlago, barva enaka obstoječi</t>
  </si>
  <si>
    <t>PODNOŽJE STAVBE</t>
  </si>
  <si>
    <t>1.2.1.S1</t>
  </si>
  <si>
    <t>Pokritje strešine stropa nad čakalnico, na obstoječem AB nadstrešku, v sestavi od zgoraj-navzdol: Kritina; večplastna PVC strešna hidroizolacija z UV zaščito
npr: SIKAPLAN 15-G - SIST EN 13956 debeline 1,5 cm, pločevinasta obroba atike ob objektu – jeklena pocinkana pločevina d=2 mm, prašno barvana RAL 9007. Podložna plast; polipropilenska tkanina 300 g/m2. Podlaga: vodoodporne OSB3 plošče debeline 2,5 cm. Podložne lesene letve: različnih dim. za izvedbo naklona.
Jeklena podkonstrukcija konzolnega nadstreška:
v kombinaciji z leseno podkonstrukcijo, vmes TI 15 cm</t>
  </si>
  <si>
    <t>teža jekla upoštevana v načrtu nadstreška 1/1</t>
  </si>
  <si>
    <t>1.2.1.S2</t>
  </si>
  <si>
    <t>Nadstrešek južne fasade</t>
  </si>
  <si>
    <t>1.2.1.T1</t>
  </si>
  <si>
    <t>Dobava in montaža stenskih gasilnih aparatov tip: 12 EG prah 43 A, razvrščeni skladno z načrtom požarne varnosti</t>
  </si>
  <si>
    <t>1.2.1.T2</t>
  </si>
  <si>
    <t>Dobava in montaža samodejnih gasilnih ampul bombet</t>
  </si>
  <si>
    <t>2_1</t>
  </si>
  <si>
    <t>2.1</t>
  </si>
  <si>
    <t>PODHOD NA POSTAJI DOMŽALE</t>
  </si>
  <si>
    <t>2.1.1</t>
  </si>
  <si>
    <t>2.1.2</t>
  </si>
  <si>
    <t>TIRI</t>
  </si>
  <si>
    <t>2.1.3</t>
  </si>
  <si>
    <t>2.1.4</t>
  </si>
  <si>
    <t>2.1.5</t>
  </si>
  <si>
    <t>GRADBENA IN OBRTNIŠKA DELA</t>
  </si>
  <si>
    <t>2.1.1.A</t>
  </si>
  <si>
    <t>2.1.1.A1</t>
  </si>
  <si>
    <t>Postavitev in zavarovanje profilov za zakoličbo objekta s površino nad  100 m2</t>
  </si>
  <si>
    <t>2.1.1.A2</t>
  </si>
  <si>
    <t>Določitev in preverjanje položajev, višin in smeri pri gradnji objekta s površino do 200 m2</t>
  </si>
  <si>
    <t>2.1.1.A3</t>
  </si>
  <si>
    <t>Zavarovanje gradbene jame v času gradnje z jeklenimi zagatnicami. Dobava, vgraditev in izvlačenje po končanju del.</t>
  </si>
  <si>
    <t>npr. zagatnice tip Larssen 605 ali enakovredno</t>
  </si>
  <si>
    <t>2.1.2.A</t>
  </si>
  <si>
    <t>2.1.2.A1</t>
  </si>
  <si>
    <t>Začasne montaža in demontaža naprav proti potovanju tirnic 
-49E1 na lesenih pragih</t>
  </si>
  <si>
    <t>2.1.2.A2</t>
  </si>
  <si>
    <t>Rezanje tirnic 49E1 in odstranitev tira z deponiranjem materiala za kasnejšo uporabo.</t>
  </si>
  <si>
    <t>2.1.2.A3</t>
  </si>
  <si>
    <t>Kompletna postavitev tipskega tirnega provizorija dolžine 25 m z napravo potrebnih temeljev in ureditvijo (regulacijo) tira za vožnjo v času vgrajenega provizorija.</t>
  </si>
  <si>
    <t>2.1.3.A</t>
  </si>
  <si>
    <t>Pri izvedbi upoštevati elaborat o geološkem - geotehničnem poročilu terena; naknadna navodila geomehanika in projektanta.</t>
  </si>
  <si>
    <t>2.1.3.A1</t>
  </si>
  <si>
    <t>Izkop vezljive zemljine/zrnate kamnine - 3. kategorije za gradbene jame za objekte - strojno,  z odvozom v začasno ali trajno deponijo po navodilu investitorja</t>
  </si>
  <si>
    <t>Izkop ob zagatnicah - oviran izkop</t>
  </si>
  <si>
    <t>2.1.3.A2</t>
  </si>
  <si>
    <t>Strojno ali ročno planiranje dna gradbenih jam. Izvaja se pred vgradnjo podložnega ali izravnalnega betonskega sloja, kar mora biti prevzeto s strani nadzornega organa</t>
  </si>
  <si>
    <t>2.1.3.A3</t>
  </si>
  <si>
    <t>Izdelava blazine pod temeljno ploščo objekta iz drobljenca v debelini 40 cm</t>
  </si>
  <si>
    <t xml:space="preserve">Tamponski drobljenec 0-22 mm, komprimiran v plasteh po 20 cm, Ev2 = 60-80 MN/m2, %PR = 95%  </t>
  </si>
  <si>
    <t>2.1.3.A4</t>
  </si>
  <si>
    <t xml:space="preserve">Vgraditev klina iz zrnate kamnine – 3. kategorije. Nekoherentni material (GW, SW) ustrezne zrnavosti izvesti s komprimiranjem v slojih po 30 cm.     </t>
  </si>
  <si>
    <t>2.1.4.A</t>
  </si>
  <si>
    <t>2.1.4.A1</t>
  </si>
  <si>
    <t>Dobava in vgradnja montažne kanalete z vtočnim kanalom, v vroče pocinkani izvedbi z vsemi gradbenimi deli in vbetoniranjem.</t>
  </si>
  <si>
    <t>Kanaleta na vrhu stopnišč podhoda. Predviden tip Hauraton Racyfix Hicap F 100, tip 265 ali enakovredno</t>
  </si>
  <si>
    <t>2.1.4.A2</t>
  </si>
  <si>
    <t>Dobava in vgradnja montažne kanalete s kovinskim okvirjem in mrežo v vroče pocinkani izvedbi, z vsemi gradbenimi deli in vbetoniranjem. Kanaleta z vgrajenim padcem. Okvir je tesnjen ob tlaku s trajnoelastičnim kitom.</t>
  </si>
  <si>
    <t>Kanaleta po obodu tlaka v podhodu in pred vhodom v dvigalo na peronu. Predviden tip Hauraton Faserfix Super KS 100 ali enakovredno</t>
  </si>
  <si>
    <t>2.1.4.A3</t>
  </si>
  <si>
    <t>Izdelava kanalizacije iz cevi iz polivinilklorida, vključno s podložno plastjo iz cementnega betona, premera 10 cm, v globini do 1,0 m, vključno z vsemi deli</t>
  </si>
  <si>
    <t xml:space="preserve">Kanalizacijska cev PVC Ø 100 mm za odvodnjavanje kanalete v podhodu </t>
  </si>
  <si>
    <t>2.1.4.A4</t>
  </si>
  <si>
    <t>Izvedba finalizacije jaška iz ojačanega cementnega betona pod tlakom podhoda, izmere prereza 100/100 cm, globine 75 cm. Izvedba jaška je vključena pri talni plošči podhoda (beton, opaž, armatura) zaradi vodotesne izvedbe in povezave. V tej postavki je zajeti obdelavo notranjosti jaška s cem.malto v zalikani izvedbi in pokrov z okvirjem iz nerjavne pločevine, betonskim polnilom in obdelavo kot tlak ter vijakom za dviganje (ali druga lažja izvedba).</t>
  </si>
  <si>
    <t xml:space="preserve"> Izvedba jaška tudi po dogovoru na objektu.</t>
  </si>
  <si>
    <t>2.1.5.A</t>
  </si>
  <si>
    <t>Opaži konstrukcij morajo biti izvedeni za vodotesni beton (glej tudi tehnično poročilo). Opaži vidnih betonskih površin morajo zagotoviti predpisane zahteve, skladno s SIST EN 13670. Priprava, montaža, demontaža in čiščenje. Vključno vsa sredstva opiranja in vezanja.</t>
  </si>
  <si>
    <t>2.1.5.A1</t>
  </si>
  <si>
    <t>Izdelava podprtega opaža za temeljno ploščo.</t>
  </si>
  <si>
    <t>Opaž talnih plošč podhoda, jaška za dvigala in stopniščnih ram</t>
  </si>
  <si>
    <t>2.1.5.A2</t>
  </si>
  <si>
    <t>Izdelava dvostranskega vezanega opaža za raven temelj</t>
  </si>
  <si>
    <t>Opaž jaška v talni plošči podhoda in temeljev nadstrešnice</t>
  </si>
  <si>
    <t>2.1.5.A3</t>
  </si>
  <si>
    <t>Izdelava opaža za zidec s temeljem, nad podhodom med dvigalnim jaškom in stopniščem v prerezu E-E.</t>
  </si>
  <si>
    <t>2.1.5.A4</t>
  </si>
  <si>
    <t>Izdelava dvostransko vezanega opaža za raven zid, visok 2,1 do 4,0 m.</t>
  </si>
  <si>
    <t>Opaž sten podhoda in stopnišč.</t>
  </si>
  <si>
    <t>2.1.5.A5</t>
  </si>
  <si>
    <t>Izdelava dvostranskega vezanega opaža za raven zid, visok 4,1 do 6 m</t>
  </si>
  <si>
    <t>Opaž sten jaška za dvigalo.</t>
  </si>
  <si>
    <t>2.1.5.A6</t>
  </si>
  <si>
    <t xml:space="preserve">Doplačilo za opaž poševnega dela prehoda v steni, višine ca 10 cm. Vodoravni prehod iz debeline stene 35 na 25 cm. </t>
  </si>
  <si>
    <t>2.1.5.A7</t>
  </si>
  <si>
    <t>Izdelava podprtega opaža za ravno ploščo s podporo, visoko 2,1 do 4 m</t>
  </si>
  <si>
    <t>Opaž spodnje strani stropne plošče podhoda in izhoda na stopnišče s podpiranjem.</t>
  </si>
  <si>
    <t>2.1.5.A8</t>
  </si>
  <si>
    <t>Izdelava podprtega opaža za bočne stranice ravnih plošč</t>
  </si>
  <si>
    <t xml:space="preserve">Opaž bočnih vertikalnih strani stropne plošče podhoda in izhoda na stopnišče. </t>
  </si>
  <si>
    <t>2.1.5.A9</t>
  </si>
  <si>
    <t>Izdelava škatlastega opaža za razne odprtine do 0,5 m2</t>
  </si>
  <si>
    <t xml:space="preserve">Odprtine v stenah podhoda in stopnišča za električne inštalacije </t>
  </si>
  <si>
    <t>2.1.5.B</t>
  </si>
  <si>
    <t>2.1.5.B1</t>
  </si>
  <si>
    <t>2.1.5.B2</t>
  </si>
  <si>
    <t>2.1.5.C</t>
  </si>
  <si>
    <t>Armirano betonska konstrukcija podhoda s stopniščem in dvigalom mora biti izvedena vodotesno - sistem "bele kadi". Kvaliteta vidnih betonskih površin mora biti v skladu s SIST EN 13670. Glej tudi tehnično poročilo projektanta - statika.</t>
  </si>
  <si>
    <t>2.1.5.C1</t>
  </si>
  <si>
    <t>2.1.5.C2</t>
  </si>
  <si>
    <t>Dobava in vgraditev zaščitnega / izravnalnega / nagibnega cementnega betona C16/20 v prerez nad 0,15 m3/m2</t>
  </si>
  <si>
    <t>naklonski beton - estrih nad talno ploščo podhoda; dilatiran</t>
  </si>
  <si>
    <t>2.1.5.C3</t>
  </si>
  <si>
    <t xml:space="preserve">Dobava in vgraditev zaščitnega betona C25/30 nad zgornjo ploščo podhoda (pod tirno gredo) v deb. 2x2,5 cm, agregat 0-8 mm, z armaturno mrežo Q 196. </t>
  </si>
  <si>
    <t>Vključno opaženje vertikalnih površin na prehodih (ali obloga z betonskimi ploščami deb. 5 cm).</t>
  </si>
  <si>
    <t>2.1.5.C4</t>
  </si>
  <si>
    <t xml:space="preserve">Dobava in vgraditev ojačanega cementnega betona C30/37 </t>
  </si>
  <si>
    <t>XC4, XF3, vodotesni beton PV-II; okvirna konstrukcija, dvigalni jašek in stopnišča</t>
  </si>
  <si>
    <t>2.1.5.D</t>
  </si>
  <si>
    <t>ZIDARSKA IN KAMNOSEŠKA DELA</t>
  </si>
  <si>
    <t>2.1.5.D1</t>
  </si>
  <si>
    <t>Oblaganje tlaka z nedrsečimi R10 in antirefleksnimi granitnimi ploščami debeline 3 cm, lepljene na podlago; z dobavo materiala. Izvedba po detajlu in kontroli mer na objektu!</t>
  </si>
  <si>
    <t>Obloga stopniščnega podesta in klančin ob stopnicah npr. pohorski tonalit v sivi barvi.</t>
  </si>
  <si>
    <t>2.1.5.D2</t>
  </si>
  <si>
    <t>Oblaganje stopnic z nedrsečimi R10 in antirefleksnimi granitnimi ploščami deb. 3 cm, lepljene na podlago, z dobavo materiala. Izvedba po detajlu in kontroli mer na objektu!</t>
  </si>
  <si>
    <t>Obloga nastopnih ploskev stopnic, šir. 30 cm</t>
  </si>
  <si>
    <t>2.1.5.D3</t>
  </si>
  <si>
    <t>Oblaganje čela stopnic z nedrsečimi R10 in antirefleksnimi granitnimi ploščami  deb. 2 cm, lepljene na podlago; z dobavo materiala. Izvedba po detajlu in kontroli mer na objektu!</t>
  </si>
  <si>
    <t xml:space="preserve"> višina 16,20 oz. 16,77 cm</t>
  </si>
  <si>
    <t>2.1.5.D4</t>
  </si>
  <si>
    <t>Oblaganje tlaka z nedrsečimi R10 in antirefleksnimi granitnimi ploščami debeline 2 cm, lepljene na podlago; z dobavo materiala. Način polaganja po načrtu. Vrsta plošč po izbiri projektanta. Vključiti tudi izvedbo dilatacij s trajnoelastičnim kitom in obrobnimi nerjavnimi profili - po detajlu.</t>
  </si>
  <si>
    <t>Tlak v podhodu, npr. pohorski tonalit v sivi barvi.</t>
  </si>
  <si>
    <t>2.1.5.D5</t>
  </si>
  <si>
    <t>Oblaganje obrob z nedrsečimi R10 in antirefleksnimi granitnimi ploščami deb. 1,5 cm; višina cca 15 cm, lepljene na podlago; z dobavo materiala. Stiki s steno so tesnjeni.</t>
  </si>
  <si>
    <t>Nizkostenska obroba v podhodu, ob stopnicah in podestih</t>
  </si>
  <si>
    <t>2.1.5.D6</t>
  </si>
  <si>
    <t>Dobava in vgradnja nedrsnih R11 čepastih betonskih plošč dimenzije 30 x 30 cm deb. 8,0 cm, položene na betonsko podlago, vgrajene s cem. malto.  Izvedba plošč mora biti skladna s SIST ISO 21542:2012.</t>
  </si>
  <si>
    <t>Reliefno varnostno opozorilo stopnišča pred prvo zgornjo stopnico, v širini 60 cm, oznaka v kontrastni (rumeni) barvi, npr. Stavbar IGM - taktilne opozorilne plošče.</t>
  </si>
  <si>
    <t>2.1.5.D7</t>
  </si>
  <si>
    <t>Dobava in vgradnja nedrsnih R10, čepastih keramičnih ploščic dim. 30x30 cm deb. 10 mm v cementno - akrilno lepilo. Opozorilne/označevalne oznake kot opozorilo za spremembe v prostoru (širina 2x 30 cm), v kontrastni rumeni barvi. Izvedba ploščic mora biti skladna s SIST ISO 21542:2012.</t>
  </si>
  <si>
    <t xml:space="preserve">Pred prvo spodnjo stopnico v celotni širini stopnišča </t>
  </si>
  <si>
    <t>2.1.5.D8</t>
  </si>
  <si>
    <t>Dobava in vgraditev predfabriciranega plastičnega traku/ folije ali epoksidne prevleke do 3 mm za debeloslojno trajno prečno označbo, širina črte 5 cm. Trak rumene barve v reliefni strukturi.</t>
  </si>
  <si>
    <t>Nalepljeno na nastopni in čelni ploskvi prve in zadnje stopnice</t>
  </si>
  <si>
    <t>2.1.5.D9</t>
  </si>
  <si>
    <t>Finalno čiščenje tlakov po končanih delih</t>
  </si>
  <si>
    <t>čiščenje tlaka v podhodu in stopnišč</t>
  </si>
  <si>
    <t>2.1.5.D10</t>
  </si>
  <si>
    <t>Antigrafitni zaščitni premaz vidnih betonskih površin, s predhodno pripravo podlage. V sestavi: 2x kitanje površin (npr. Jubolin F- naravni mineral) + 2x nanos dvokomponentnega transparentnega antigrafitnega zaščitnega laka (npr. NOVATIC ali enakovredni)</t>
  </si>
  <si>
    <t>Stene in strop podhoda ter stene stopnišč</t>
  </si>
  <si>
    <t>2.1.5.D11</t>
  </si>
  <si>
    <t>Izvedba oljetesnega premaza dna jaška za dvigalo</t>
  </si>
  <si>
    <t>2.1.5.E</t>
  </si>
  <si>
    <t>2.1.5.E1</t>
  </si>
  <si>
    <t>Dobava in vgrajevanje merilnih čepov (reperjev), z navezavo na veljavno nivelmansko mrežo</t>
  </si>
  <si>
    <t>2.1.5.E2</t>
  </si>
  <si>
    <t>Izvedba, dobava in montaža kovinske plošče z vpisanim nazivom izvajalca in letom izgradnje objekta.</t>
  </si>
  <si>
    <t>2.1.5.F</t>
  </si>
  <si>
    <t>ZAŠČITNA DELA</t>
  </si>
  <si>
    <t>Izvedba po IZN projektu in detajlih projektanta. Elementi tesnilnih trakov so med seboj vodotesno spajani.</t>
  </si>
  <si>
    <t>2.1.5.F1</t>
  </si>
  <si>
    <t xml:space="preserve">Izdelava sprijemne plasti – osnovnega premaza z reakcijsko smolo v dveh ali več slojih in količini do 0,81 do 1,0 kg/m2                                                                        </t>
  </si>
  <si>
    <t>Horizontalna hidroizolacija nad ploščo podhoda - 2x epoxidni premaz</t>
  </si>
  <si>
    <t>2.1.5.F2</t>
  </si>
  <si>
    <t>Posip sprijemne plasti – osnovnega premaza s posušenim kremenčevim peskom zrnavosti 0,5/1 mm, količina do 1,0 kg/m2</t>
  </si>
  <si>
    <t>2.1.5.F3</t>
  </si>
  <si>
    <t>Izdelava sprijemne plasti – izravnave z bitumensko lepilno zmesjo za lopatico, količina 2,1 do 2,5 kg/m2</t>
  </si>
  <si>
    <t>2.1.5.F4</t>
  </si>
  <si>
    <t>Izdelava vrhnje tesnilne plasti z dvojnim varjenim bitumenskim trakom debeline 5 mm, stikovanje s preklopi</t>
  </si>
  <si>
    <t xml:space="preserve"> 2x BHT s stekleno tkanino 5 mm, lepljeno po celotni površini</t>
  </si>
  <si>
    <t>2.1.5.F5</t>
  </si>
  <si>
    <t>Izdelava ločilne plasti iz trdih penastih plošč, debelih 2 cm</t>
  </si>
  <si>
    <t xml:space="preserve">dilatacije podhoda </t>
  </si>
  <si>
    <t>2.1.5.F6</t>
  </si>
  <si>
    <t>Dobava in vgraditev elastične blazine za zmanjšanje hrupa v deb. 2 cm. Podgredna blazina na zgornji površini stropne plošče.</t>
  </si>
  <si>
    <t>2.1.5.F7</t>
  </si>
  <si>
    <t>Zatesnitev dilatacijske rege z zaključnim trakom za rege</t>
  </si>
  <si>
    <t xml:space="preserve">Vidna stran dilatacije, npr. profil FA 90/3/2, š = 95 mm </t>
  </si>
  <si>
    <t>2.1.5.F8</t>
  </si>
  <si>
    <t>Zatesnitev dilatacijske rege s trajno elastično zmesjo za stike in penasto gumo.</t>
  </si>
  <si>
    <t>Zasuta stran dilatacije</t>
  </si>
  <si>
    <t>2.1.5.F9</t>
  </si>
  <si>
    <t>Izdelava dilatacijske rege brez izolacijskih trakov - konstruktivni elementi, debeli do 50 cm, s tesnilnim trakom na sredini prereza</t>
  </si>
  <si>
    <t>Sredinski dilatacijski trak širine 320 mm, npr. profil D 320</t>
  </si>
  <si>
    <t>2.1.5.F10</t>
  </si>
  <si>
    <t>Izdelava dilatacijske rege z zunanjim dilatacijskim tesnilnim trakom širine 50 cm. Dilatacijska rega zaščitnega betona na krovni plošči podhoda.</t>
  </si>
  <si>
    <t>npr. Besaplast A 500 KL ali Tricosal D 2511 ali enakovredno</t>
  </si>
  <si>
    <t>2.1.5.F11</t>
  </si>
  <si>
    <t>Izdelava delovnega stika s pločevinastim trakom šir.= 15 cm z nanosom</t>
  </si>
  <si>
    <t>11_3</t>
  </si>
  <si>
    <t>11.3</t>
  </si>
  <si>
    <t>ELABORAT INFORMACIJSKIH OZNAK IN OPREME NA POSTAJI DOMŽALE</t>
  </si>
  <si>
    <t>11.3.1</t>
  </si>
  <si>
    <t>11.3.1.A</t>
  </si>
  <si>
    <t>NAPISNE TABLE</t>
  </si>
  <si>
    <t>11.3.1.B</t>
  </si>
  <si>
    <t>KRAJEVNE TABLE</t>
  </si>
  <si>
    <t>11.3.1.C</t>
  </si>
  <si>
    <t>USMERJEVALNE TABLE</t>
  </si>
  <si>
    <t>11.3.1.D</t>
  </si>
  <si>
    <t>INFORMACIJSKI PANO ZA VOZNI RED, OBJAVE</t>
  </si>
  <si>
    <t>11.3.1.E</t>
  </si>
  <si>
    <t>TABLE ZA PREPOVED</t>
  </si>
  <si>
    <t>11.3.1.F</t>
  </si>
  <si>
    <t>NAPISNE PLOŠČICE</t>
  </si>
  <si>
    <t>11.3.1.G</t>
  </si>
  <si>
    <t>KOŠI ZA ODPADKE</t>
  </si>
  <si>
    <t>11.3.1.H</t>
  </si>
  <si>
    <t>KLOPI / SEDEŽI</t>
  </si>
  <si>
    <t>11.3.1.I</t>
  </si>
  <si>
    <t>PIKTOGRAMI</t>
  </si>
  <si>
    <t>11.3.1.J</t>
  </si>
  <si>
    <t>OZNAČEVANJE PROSTOROV / STORITEV</t>
  </si>
  <si>
    <t>11.3.1.K</t>
  </si>
  <si>
    <t>DROGOVI ZA KRAJEVNE TABLE</t>
  </si>
  <si>
    <t>11.3.1.L</t>
  </si>
  <si>
    <t>TEMELJI</t>
  </si>
  <si>
    <t>11.3.1.A1</t>
  </si>
  <si>
    <t>Napisna tabla ŽELEZNIŠKA POSTAJA             
dim. 3000/500/40, enojna, nesvetlobna, prostostoječa ali stenska, pocinkana pločevina, d = 1.5 mm, spodaj in zgoraj zavihek 40/40 mm
barvana obojestransko, RAL 9003 - bela barva plastificirana (epoksi ali poliester)                  
Nosilni elementi - barvani, RAL 7035 - svetlosiva barva. Namestitev tablo je treba namestiti na cestni strani postaje, glej situacijo.</t>
  </si>
  <si>
    <t>Namestitev na cestni strani postaje; glej situacijo.</t>
  </si>
  <si>
    <t>11.3.1.B1</t>
  </si>
  <si>
    <t>Krajevna tabla dim. 2000/500/40, kovinska, enojna, stenska
Namestitev s tirne strani na fasadi postajnega poslopja, glej situacijo.</t>
  </si>
  <si>
    <t>11.3.1.B2</t>
  </si>
  <si>
    <t>Krajevna tabla dim. 2000/500/40, kovinska, dvojna, prostostoječa
4 x cev ᴓ63 mm in 8x objemke za cev 
Namestitev pred uvozom na postajo, vzporedno s tiri, glej situacijo.</t>
  </si>
  <si>
    <t>11.3.1.C1</t>
  </si>
  <si>
    <r>
      <t xml:space="preserve">Usmerjevalna tabla / kažipot -kovinska, prostostoječa, dvostranska, dim. 1300/250/20 mm, 1 komplet = 2x tabla in 2xnosilec, pritrjena na pocinkano cev </t>
    </r>
    <r>
      <rPr>
        <sz val="10"/>
        <rFont val="Arial Narrow"/>
        <family val="2"/>
        <charset val="238"/>
      </rPr>
      <t>ᴓ</t>
    </r>
    <r>
      <rPr>
        <sz val="10"/>
        <color theme="1"/>
        <rFont val="Arial Narrow"/>
        <family val="2"/>
        <charset val="238"/>
      </rPr>
      <t xml:space="preserve"> 63mm z objemko, 2x temelj, postavljena prečno na smer dostopa.</t>
    </r>
  </si>
  <si>
    <t>11.3.1.C2</t>
  </si>
  <si>
    <t>Usmerjevalna tabla - P Invalid , P Dvigalo,  P Tiri / Track 1, 2, P Stopnice, P Parkirišče, IZHOD / EXIT, P Čakalnica, P WC,, puščice, kovinska, viseča, dvostranska, dim. 2600/400/40 mm, font Humanist 777 black, višina črk 100 mm (velja za besedi: IZHOD / EXIT). 
Namestitev nad stopnicami pri vhodu v podhod pod streho, glej situacijo.</t>
  </si>
  <si>
    <t>11.3.1.C3</t>
  </si>
  <si>
    <t>Usmerjevalna tabla - P Stopnice, P Tiri / Track 1, 2, P Dvigalo, P Invalid, P Tir/ Track 3, IZHOD/EXIT, P Parkirišče, puščice, kovinska, viseča, dvostranska, dim. 2600/400/40 mm, font Humanist 777 black, višina črk 100 mm (velja za besedi: IZHOD / EXIT). 
Namestitev nad stopnicami pri vhodu v podhod pod streho, glej situacijo.</t>
  </si>
  <si>
    <t>11.3.1.C4</t>
  </si>
  <si>
    <t>Usmerjevalna tabla -  P Stopnice, P Tiri / Track 1,2,  P Dvigalo in P Invalid,  P Tir / Track 3, IZHOD / EXIT, P Tir / Track 4, puščice, kovinska, viseča, dvostranska. dim. 2600/400/40 mm, font Humanist 777 black, višina črk 100 mm (velja za besedi: IZHOD / EXIT)
Namestitev nad stopnicami pri vhodu v podhod z otočnega perona na nadstrešku pod streho, glej situacijo.</t>
  </si>
  <si>
    <t>11.3.1.C5</t>
  </si>
  <si>
    <t>Usmerjevalna tabla - P Invalid, P Dvigalo,  P Tiri / Track 1, 2, P Tiri / Track 3, 4, IZHOD / EXIT, P Industrijska cesta, puščice, kovinska, viseča, dvostranska. dim. 2600/400/40 mm, font Humanist 777 black, višina črk 100 mm (velja za besedi: IZHOD / EXIT)
Namestitev nad stopnicami pri vhodu v podhod pod streho, glej situacijo.</t>
  </si>
  <si>
    <t>11.3.1.C6</t>
  </si>
  <si>
    <t>Usmerjevalna tabla - P Industrijska cesta, puščica, IZHOD / EXIT, kovinska, stenska, dim. 1100/300/40 mm
Namestitev table bo v podhodu, glej situacijo.</t>
  </si>
  <si>
    <t>Spodnji rob table je min. 150~160 cm od tal.</t>
  </si>
  <si>
    <t>11.3.1.C7</t>
  </si>
  <si>
    <t>Usmerjevalna tabla - puščica, IZHOD / EXIT, P Čakalnica, P WC, P Parkirišče, kovinska, stenska, dim. 1500/300/40 mm
Namestitev table bo v podhodu, glej situacijo.</t>
  </si>
  <si>
    <t>11.3.1.C8</t>
  </si>
  <si>
    <t>Usmerjevalna tabla - P Tiri / Track 1, 2 kovinska, stenska. dim. 750/500/40 mm, 11.a 1x puščica levo, 11.b 1x puščica desno
Namestitev table bo v podhodu, na steni pred stopnicami na otočni peron 1, glej situacijo.</t>
  </si>
  <si>
    <t>11.3.1.C9</t>
  </si>
  <si>
    <t>Usmerjevalna tabla/kažipot - izhod s perona, kovinski, konzolni, dvostranski dim. 500/500/40 mm, na otočnem peronu
na drogu javne razsvetljave, vzporedno z tirom</t>
  </si>
  <si>
    <t>11.3.1.D1</t>
  </si>
  <si>
    <t>Informacijski pano za vozni red, sestavo vlakov in krajevno/peronsko tablo, svetlobni, prostostoječi, dvojni, dvostranski
vitrina dim. 815/1075/35 – 4 x
krajevna peronska tabla dim.2132/400/40 mm – 1 x
RF cev, Procrom natur, ᴓ80 mm, v 2535 mm – 2 x
RF cev, Procrom natur, ᴓ80 mm, v 2100 mm – 1 x
FE podložna plošča ᴓ 280 mm -3 x
RF okrasna rozeta -3 x
ustrezno osvetljena ter z odprtinami za uvod kabla</t>
  </si>
  <si>
    <t>11.3.1.D2</t>
  </si>
  <si>
    <t>Vitrina za DIN format B1, zunanja dim. 815/1075/35 mm stenski, enojni, zgornji rob obvestil o voznem redu največ na višini 1600 mm
Informacijska točka je sestavljena iz enega informacijskega okvirja (vitrine s polnilom
in tiskovino). Pano je enostranske izvedbe (1vitrina) in nesvetlobni. Vitrina  tiskovine DIN formatovina 35 mm naravno eluksiran ALU odpiralno krilo z nasadili zgoraj ali levo/desno polnilo leksan kovinsko hrbtišče + pluta + perforirana pločevina RAL 9016, barva bela varnostna ključavnica 2x in pritrdilni elementi</t>
  </si>
  <si>
    <t>11.3.1.E1</t>
  </si>
  <si>
    <t xml:space="preserve">Tabla za prepoved - prepovedano prečkanje tirov, dim. 2480/620/40 mm, kovinska, enostranska, dvojna, table bodo pritrjene na ograjo v medtirju vzporedno s tiri, glej situacijo. </t>
  </si>
  <si>
    <t>11.3.1.F1</t>
  </si>
  <si>
    <t>Napisne ploščice iz srebrne eloksirane pločevine, obstojna na atmosferske vplive, pritrjena na stopniščne roče ograje in stene dvigala ter podhoda predvidena je strukturna razlika med ploščico in stopn. ograjo in stenami napisna ploščica vsebuje napis v Brajici s kratkim sporočilom, skladno z navodili ZDSSS, glej situacijo</t>
  </si>
  <si>
    <t>Tir 1, 2..........................Track 1, 2            3x
Tir 3 …..........................Track 3               3x
Tir 1, 2, 3 ......................Track 1, 2, 3       4x</t>
  </si>
  <si>
    <t>11.3.1.G1</t>
  </si>
  <si>
    <t>Koš za odpadke, zunanji kovinski, kovinski, z objemkami,odpiranje navzgor
npr: tip BANI 30 ZID+ P</t>
  </si>
  <si>
    <t>11.3.1.G2</t>
  </si>
  <si>
    <t xml:space="preserve">Koš za odpadke, zunanji betonski,
npr: (Koš za odpadke SEPARAT s pepelnikom na peronu), Dimenzije: 
64 x 38 x 102 cm, teža 200kg volumen 3 x 40 litrov, namestitev, glej situacijo. </t>
  </si>
  <si>
    <t>11.3.1.H1</t>
  </si>
  <si>
    <t>Klop/sedeži
npr: tip BANI Irena / Talna ali stenska / SŽ
3-sed, kovinski, z nosilnim držalom, mrežasti, s sedalom,  hrbtnim naslonom in ročajem za roke
Klopi so pritrjene konzolno v steno nadstreška in/ali v AB temelje dim. 60 x 80 x 25 cm.
Sestavi sedežev so nameščeni v zavetiščih in na peronu, glej situacijo.</t>
  </si>
  <si>
    <t>11.3.1.H2</t>
  </si>
  <si>
    <t>Klop/sedeži, 3 sed, bukova vezana plošča, lakirana, srebrno podnožje, z ročnimi opirali povsod npr: Klopi Transit lesene
Sestavi sedežev so nameščeni v čakalnici, glej situacijo.</t>
  </si>
  <si>
    <t>11.3.1.H3</t>
  </si>
  <si>
    <t xml:space="preserve">Klop/sedeži, zunanja, prostostoječa, brez naslona
tip B 200 - SŽ, dim. 200/50/40 cm
Podstavek, beton + rečni ali lomljen kamen - soški, zeleni, granulat 4 - 8 mm, posneti vogali 1 cm
Sedež, Leseni morali - trdi les, dim 6/6 cm, lazurni premaz v naravni barvi
Sestavi sedežev so nameščeni na otočnem peronu, glej situacijo. </t>
  </si>
  <si>
    <t>11.3.1.I1</t>
  </si>
  <si>
    <t>Piktogrami - P Tir / Track 1, kovinski, konzolni, obojestranski dim. 500/500/40 mm</t>
  </si>
  <si>
    <t>Nameščeni na otočnem peronu, na drogu javne razsvetljave in/ali stebru nadstrešnice</t>
  </si>
  <si>
    <t>11.3.1.I2</t>
  </si>
  <si>
    <t>Piktogrami - P Tir / Track 2, kovinski, konzolni, obojestranski dim. 500/500/40 mm</t>
  </si>
  <si>
    <t>11.3.1.I3</t>
  </si>
  <si>
    <t>Piktogrami - P Tir / Track 3, kovinski, konzolni, obojestranski dim. 500/500/40 mm</t>
  </si>
  <si>
    <t>11.3.1.I4</t>
  </si>
  <si>
    <t>Piktogrami - P Dostop do vlakov, kovinski, konzolni, obojestranski dim. 500/500/40 mm</t>
  </si>
  <si>
    <t>Namestitev na fasadi postajnega poslopja s cestne strani in na nadstrešku 4 na stebru nadstrešnice</t>
  </si>
  <si>
    <t>11.3.1.I5</t>
  </si>
  <si>
    <t>Piktogram - P Čakalnica, kovinski, konzolni, obojestranski dim. 500/500/40 mm,</t>
  </si>
  <si>
    <t>Namestitev na fasadi postajnega poslopja s cestne strani</t>
  </si>
  <si>
    <t>11.3.1.I6</t>
  </si>
  <si>
    <t>Piktogram - P Kolesarnica, kovinski, konzolni, obojestranski dim. 500/500/40 mm</t>
  </si>
  <si>
    <t>11.3.1.I7</t>
  </si>
  <si>
    <t xml:space="preserve">Piktogram - P Potniška blagajna, kovinski, konzolni, obojestranski dim. 500/500/40 mm
</t>
  </si>
  <si>
    <t>Namestitev na fasadi postajnega poslopja s cestne in tirne strani</t>
  </si>
  <si>
    <t>11.3.1.I8</t>
  </si>
  <si>
    <t>Piktogram - P WC, kovinski, konzolni, obojestranski dim. 500/500/40 mm</t>
  </si>
  <si>
    <t>Namestitev na fasadi postajnega poslopja,</t>
  </si>
  <si>
    <t>11.3.1.J1</t>
  </si>
  <si>
    <t>Označevanje prostorov/storitev.
Napisi na steklo, vrata, stene, dvigala in prodajna okenca, glej situacijo</t>
  </si>
  <si>
    <t>DROGOVI ZA TABLE</t>
  </si>
  <si>
    <t>11.3.1.K1</t>
  </si>
  <si>
    <t>Drogovi za krajevne table:
Pocinkana cev ᴓ63 mm
L = 3100 mm
Barvana RAL 7035, svetlosiva barva</t>
  </si>
  <si>
    <t>11.3.1.K2</t>
  </si>
  <si>
    <t>Drogovi za usmerjevalne table / kažipot:
Pocinkana cev ᴓ63 mm
L = 2100 mm
Barvana RAL 7035, svetlosiva barva</t>
  </si>
  <si>
    <t>11.3.1.K3</t>
  </si>
  <si>
    <t>Drogovi za table prepovedano prečkanje tirov:
Pocinkana cev ᴓ63 mm
L = 3100 mm
Barvana RAL 7035, svetlosiva barva</t>
  </si>
  <si>
    <t>11.3.1.K4</t>
  </si>
  <si>
    <t>Drogovi za prostostoječe table,     
Pocinkana cev Ø80 mm, 
L = 2535 mm
Barvana RAL 7035, svetlosiva barva</t>
  </si>
  <si>
    <t>11.3.1.K5</t>
  </si>
  <si>
    <t>Drogovi za prostostoječe table,     
Pocinkana cev Ø80 mm, 
L = 2100 mm
Barvana RAL 7035, svetlosiva barva</t>
  </si>
  <si>
    <t>11.3.1.L1</t>
  </si>
  <si>
    <t>Temelji za nosilce ᴓ60, ᴓ80 mm, - krajevne, usmerjevalne/kažipot in table za prepovenado prečkanje tirov, dim. 40/40/80 cm</t>
  </si>
  <si>
    <t>11.3.1.L2</t>
  </si>
  <si>
    <t>Temelji za kovinske klopi dim. 60/80/25 cm</t>
  </si>
  <si>
    <t>3_1</t>
  </si>
  <si>
    <t>3.1</t>
  </si>
  <si>
    <t xml:space="preserve">NAČRT ELEKTRIČNIH INŠTALACIJ </t>
  </si>
  <si>
    <t>3.1.1</t>
  </si>
  <si>
    <t>Električne inštalacije v postajnem poslopju</t>
  </si>
  <si>
    <t>3.1.1.A</t>
  </si>
  <si>
    <t>3.1.1.B</t>
  </si>
  <si>
    <t>SVETILKE</t>
  </si>
  <si>
    <t>3.1.1.C</t>
  </si>
  <si>
    <t>ELEKTROMONTAŽNA DELA</t>
  </si>
  <si>
    <t>3.1.1.D</t>
  </si>
  <si>
    <t>STRELOVOD</t>
  </si>
  <si>
    <t>3.1.1.A1</t>
  </si>
  <si>
    <t>Izdelava preboja skozi obstoječi temelj poslopja, velikost odprtine je 40x40x60 cm</t>
  </si>
  <si>
    <t>3.1.1.A2</t>
  </si>
  <si>
    <t>Izdelava preboja skozi obstoječi tlak v prometnem uradu, velikost odprtine je 60x30x40 cm</t>
  </si>
  <si>
    <t>3.1.1.A3</t>
  </si>
  <si>
    <t>Izdelava preboja skozi obstoječe stene za polaganje perforiranih polic za kable. Velikost odprtine je 20x20x20 cm</t>
  </si>
  <si>
    <t>3.1.1.A4</t>
  </si>
  <si>
    <t>Izdelava preboja skozi obstoječe stene za polaganje perforiranih polic za kable. Velikost odprtine je 45x30x20 cm</t>
  </si>
  <si>
    <t>3.1.1.A5</t>
  </si>
  <si>
    <t>Krpanje stenskega ometa</t>
  </si>
  <si>
    <t>3.1.1.A6</t>
  </si>
  <si>
    <t>Slikanje sten s poldisperzijsko barvo</t>
  </si>
  <si>
    <t>SVETILKE DOBAVA IN MONTAŽA</t>
  </si>
  <si>
    <t>3.1.1.B1</t>
  </si>
  <si>
    <r>
      <t xml:space="preserve">Trilux Arimo Fit M73 PW19 LED 31W 840 ET IP40 -  zaprta stropna svetilka z LED virom svetlobe nevtralne barve 4000K in kakovosti barvne kakovosti Ra&gt;80, izhodne svetilnosti svetilke 4200 lm, barvne enakomernosti po McAdam: 3 SDCM, prašno lakirano kovinsko ohišje bele barve RAL9016, s širokosnopno PMMA mikroprizmatično optiko z visokim izkoristkom, z omejitvijo bleščanja UGR&lt;19 po EN12464-1 oz. UGR=17,9 z vseh strani, s predvideno obratovalno dobo 100 000h L80 pri 25  ͦ C oz. 50 000h L90 pri 25° C, dimenzije svetilke: 596x596x22/32 mm, energijskega razreda A++, s certifikatom CE,  z garancijo 5 let. </t>
    </r>
    <r>
      <rPr>
        <b/>
        <sz val="11"/>
        <rFont val="Arial Narrow"/>
        <family val="2"/>
        <charset val="238"/>
      </rPr>
      <t>Oznaka v načrtu S1.</t>
    </r>
  </si>
  <si>
    <t>3.1.1.B2</t>
  </si>
  <si>
    <r>
      <t>Trilux Amatris C07 WR LED 13W 840 IP44 - vgradna zaprta stropna svetilka s povišano stopnjo zaščite, z LED virom svetlobe nevtralne barve 4000K in barvne kakovosti po RA&gt;80, s povišano stopnjo zaščite, izhodne svetilnosti svetilke: 1400 lm, poglobljena z belim širokosnopnim odsevnikom, zaprta s PMMA prizmatično optiko, s pasivnim sistemom hlajenja iz litega aluminija, dimenzije: Ø230x100 mm, potrebni vgradni izrez: Ø 200 mm, predvidene obratovalne dobe min. 50 000h L80 pri 25 ͦ C, energijskega razreda A++, s certifikatoma ENEC in CE, z garancijo 5 let.</t>
    </r>
    <r>
      <rPr>
        <b/>
        <sz val="11"/>
        <rFont val="Arial Narrow"/>
        <family val="2"/>
        <charset val="238"/>
      </rPr>
      <t xml:space="preserve"> Oznaka v načrtu S2.</t>
    </r>
  </si>
  <si>
    <t>3.1.1.B3</t>
  </si>
  <si>
    <r>
      <t xml:space="preserve">MTS Quasar 300M LED 20W 830 IP65 - zunanja nadgradna stenska svetilka s povišano stopnjo zaščite in LED virom svetlobe tople barve 3000K, s širokosnopno optiko, ohišje prašno lakirani tlačno liti aluminij metalno sive barve in varnostno steklo z notranjo mikroprizmatično optiko, izhodne svetilnosti 930 lm, odprna na udarce po IK06, dimenzije: 300x100x100 mm, onratovalnega poteka: 50000h L80, v skladu z uredbo o svetlobnem onesnaževanju in certifikatom ENEC, z garancijo 5 let. </t>
    </r>
    <r>
      <rPr>
        <b/>
        <sz val="11"/>
        <rFont val="Arial Narrow"/>
        <family val="2"/>
        <charset val="238"/>
      </rPr>
      <t>Oznaka v načrtu S3.</t>
    </r>
  </si>
  <si>
    <t>3.1.1.B4</t>
  </si>
  <si>
    <r>
      <t xml:space="preserve">Vgradna svetilka v sekundarni strop po izbiri izvajalca iz litega aluminija, dimenzije: cca Ø230x100 mm, potrebni vgradni izrez: Ø 200 mm. Svetilka naj bo opremljena z LED sijalko modrega spektra moči cca 10 W v dogovoru z upravljalcem.  </t>
    </r>
    <r>
      <rPr>
        <b/>
        <sz val="11"/>
        <rFont val="Arial Narrow"/>
        <family val="2"/>
        <charset val="238"/>
      </rPr>
      <t>Oznaka v načrtu S4.</t>
    </r>
  </si>
  <si>
    <t>kom</t>
  </si>
  <si>
    <t>3.1.1.B5</t>
  </si>
  <si>
    <r>
      <t xml:space="preserve">MTS Quasar 300M LED 20W 830 IP65 - zunanja nadgradna stenska svetilka s povišano stopnjo zaščite in LED virom svetlobe tople barve 3000K, s širokosnopno optiko, ohišje prašno lakirani tlačno liti aluminij metalno sive barve in varnostno steklo z notranjo mikroprizmatično optiko, izhodne svetilnosti 930 lm, odprna na udarce po IK06, dimenzije: 300x100x100 mm, onratovalnega poteka: 50000h L80, v skladu z uredbo o svetlobnem onesnaževanju in certifikatom ENEC, z garancijo 5 let. </t>
    </r>
    <r>
      <rPr>
        <b/>
        <sz val="11"/>
        <rFont val="Arial Narrow"/>
        <family val="2"/>
        <charset val="238"/>
      </rPr>
      <t>Oznaka v načrtu S5.</t>
    </r>
  </si>
  <si>
    <t>3.1.1.B7</t>
  </si>
  <si>
    <r>
      <t xml:space="preserve">Beghelli 4390 UP LED MULTI 7,5W AT SE1H OPT Lungaluce IP42 - vgradna svetilka zasilne razsvetljave s koridor optiko, z LED virom svetlobe, v pripravnem spoju avtonomije 1h, svetilnosti pri 1h avtonomiji: 180 lm, dimenzije: Ø90x46 mm,  potrebni izrez: Ø65 mm, z avtotest funkcijo, s titan baterijo, s certifikatom CE,  z garancijo 10 let na komplet svetilko vključno z baterijo. </t>
    </r>
    <r>
      <rPr>
        <b/>
        <sz val="11"/>
        <rFont val="Arial Narrow"/>
        <family val="2"/>
        <charset val="238"/>
      </rPr>
      <t>Oznaka v načrtu ZS1.</t>
    </r>
  </si>
  <si>
    <t>3.1.1.B8</t>
  </si>
  <si>
    <r>
      <t xml:space="preserve">Beghelli 4390 UP LED MULTI 7,5W AT SE1H OPT Largaluce IP42 - vgradna svetilka zasilne razsvetljave z antipanik optiko, z LED virom svetlobe, v pripravnem spoju avtonomije 1h, svetilnosti pri 1h avtonomiji: 180 lm, dimenzije: Ø90x46 mm,  potrebni izrez: Ø65 mm, z avtotest funkcijo, s titan baterijo, s certifikatom CE,  z garancijo 10 let na komplet svetilko vključno z baterijo. </t>
    </r>
    <r>
      <rPr>
        <b/>
        <sz val="11"/>
        <rFont val="Arial Narrow"/>
        <family val="2"/>
        <charset val="238"/>
      </rPr>
      <t>Oznaka v načrtu ZS2.</t>
    </r>
  </si>
  <si>
    <t>3.1.1.B9</t>
  </si>
  <si>
    <r>
      <t xml:space="preserve">Beghelli 4380 UP LED EXIT 20M 7,5W AT SA1H OPT IP40 - nadgradna stropna svetilka zasilne razsvetljave z LED virom svetlobe, z osvetljenim piktogramom smeri izhoda: naravnost, levo/desno, razpoznavnosti 20m, v trajnem spoju avtonomije 1h, dimenzije: 214x154x29 mm,  z avtotest funkcijo, s titan baterijo, z garancijo 10 let na komplet svetilko vključno z baterijo. . </t>
    </r>
    <r>
      <rPr>
        <b/>
        <sz val="11"/>
        <rFont val="Arial Narrow"/>
        <family val="2"/>
        <charset val="238"/>
      </rPr>
      <t>Oznaka v načrtu ZS3.</t>
    </r>
  </si>
  <si>
    <r>
      <t xml:space="preserve">Beghelli Aestetica N - stenske nalepke s piktogrami smeri izhoda, smer: naravnost, levo, desno. </t>
    </r>
    <r>
      <rPr>
        <b/>
        <sz val="11"/>
        <rFont val="Arial Narrow"/>
        <family val="2"/>
        <charset val="238"/>
      </rPr>
      <t>Oznaka v načrtu N-N.</t>
    </r>
  </si>
  <si>
    <t>3.1.1.C1</t>
  </si>
  <si>
    <t>Instalacijsko stikalo, podometne izvedbe, komplet z razvodnico, nosilnim in okrasnim okvirjem - 250V, 16A, NAVADNO STIKALO</t>
  </si>
  <si>
    <t>3.1.1.C2</t>
  </si>
  <si>
    <t>Instalacijsko stikalo, podometne izvedbe, komplet z razvodnico, nosilnim in okrasnim okvirjem - 250V, 16A, IZMENIČNO STIKALO</t>
  </si>
  <si>
    <t>3.1.1.C3</t>
  </si>
  <si>
    <t>Alarmni komplet za stranišče invalida s posebnimi potrebami, komplet kot tip EA048 (EA033); potezno stikalo svetlobno opozorilo nad vrati in napajalna enota z reset funkcijo.</t>
  </si>
  <si>
    <t>3.1.1.C4</t>
  </si>
  <si>
    <t>Enofazna podometna vtičnica, z zaščitnim kontaktom, komplet z razvodnico, nosilnim in okrasnim okvirjem, 250V, 16A</t>
  </si>
  <si>
    <t>3.1.1.C5</t>
  </si>
  <si>
    <t xml:space="preserve">Trojna enofazna podometna vtičnica za vgradnjo v parapetni kanal, z zaščitnim kontaktom, komplet z razvodnico, nosilnim in okrasnim okvirjem, 250V, 16A </t>
  </si>
  <si>
    <t>3.1.1.C6</t>
  </si>
  <si>
    <t>Dvojna informacijska vtičnica 2xRJ45 FTP, PowerCat 6A, Molex PN za vgradnjo v parapetni kanal, komplet z razvodnico, nosilnim in okrasnim okvirjem</t>
  </si>
  <si>
    <t>3.1.1.C7</t>
  </si>
  <si>
    <t>Enojna informacijska vtičnica 1xRJ45 FTP, PowerCat 6A, Molex PN za vgradnjo v podomet ali nadomet, komplet z razvodnico, nosilnim in okrasnim okvirjem</t>
  </si>
  <si>
    <t>3.1.1.C8</t>
  </si>
  <si>
    <t>IR senzor gibanja 360 stopinj za montažo na strop.</t>
  </si>
  <si>
    <t>3.1.1.C9</t>
  </si>
  <si>
    <t>IR senzor gibanja 180 stopinj za montažo na strop.</t>
  </si>
  <si>
    <t>3.1.1.C10</t>
  </si>
  <si>
    <t>Enofazni stalni priključek komplet z razvodnico, 16A, 230V, 50Hz</t>
  </si>
  <si>
    <t>3.1.1.C11</t>
  </si>
  <si>
    <t>Podometna razvodnica za izenačevanje potenciala, komplet z vgrajenimi priključnimi sponkami</t>
  </si>
  <si>
    <t>3.1.1.C12</t>
  </si>
  <si>
    <t>Dvoprekatni parapetni kanal, pločevinaste izvedbe, komplet z pokrovi, pregradami, koleni, spojkami in pomožnim spojnim materialom, kot tip ELBA AT-110/72</t>
  </si>
  <si>
    <t>m</t>
  </si>
  <si>
    <t>3.1.1.C13</t>
  </si>
  <si>
    <t>Vodnik H07V-K-6mm2 za izenačevanje potencialo in povezavo kovinskih mas in opreme, položen prosto ali uvlečen v predhodno položene instalacijske</t>
  </si>
  <si>
    <t>3.1.1.C14</t>
  </si>
  <si>
    <t>Vodnik H07V-K-16mm2 za izenačevanje potencialo in povezavo kovinskih mas in opreme, položen prosto ali uvlečen v predhodno položene instalacijske</t>
  </si>
  <si>
    <t>3.1.1.C15</t>
  </si>
  <si>
    <r>
      <t>Instalacijski kabel položen delno podometno, delno uvlečen v instalacijske cevi in večji del položen na kabelske police ali parapetne kanale  NYM-J-2x1,5mm</t>
    </r>
    <r>
      <rPr>
        <vertAlign val="superscript"/>
        <sz val="10"/>
        <rFont val="Arial Narrow"/>
        <family val="2"/>
        <charset val="238"/>
      </rPr>
      <t>2</t>
    </r>
  </si>
  <si>
    <t>3.1.1.C16</t>
  </si>
  <si>
    <r>
      <t>Instalacijski kabel položen delno podometno, delno uvlečen v instalacijske cevi in večji del položen na kabelske police ali parapetne kanale  NYM-J-3x1,5mm</t>
    </r>
    <r>
      <rPr>
        <vertAlign val="superscript"/>
        <sz val="10"/>
        <rFont val="Arial Narrow"/>
        <family val="2"/>
        <charset val="238"/>
      </rPr>
      <t>2</t>
    </r>
  </si>
  <si>
    <t>3.1.1.C17</t>
  </si>
  <si>
    <r>
      <t>Instalacijski kabel položen delno podometno, delno uvlečen v instalacijske cevi in večji del položen na kabelske police ali parapetne kanale  NYM-J-5x1,5mm</t>
    </r>
    <r>
      <rPr>
        <vertAlign val="superscript"/>
        <sz val="10"/>
        <rFont val="Arial Narrow"/>
        <family val="2"/>
        <charset val="238"/>
      </rPr>
      <t>2</t>
    </r>
  </si>
  <si>
    <t>3.1.1.C18</t>
  </si>
  <si>
    <r>
      <t>Instalacijski kabel položen delno podometno, delno uvlečen v instalacijske cevi in večji del položen na kabelske police ali parapetne kanale  NYM-J-3x2,5mm</t>
    </r>
    <r>
      <rPr>
        <vertAlign val="superscript"/>
        <sz val="10"/>
        <rFont val="Arial Narrow"/>
        <family val="2"/>
        <charset val="238"/>
      </rPr>
      <t>2</t>
    </r>
  </si>
  <si>
    <t>3.1.1.C19</t>
  </si>
  <si>
    <r>
      <t>Instalacijski kabel položen delno podometno, delno uvlečen v instalacijske cevi in večji del položen na kabelske police ali parapetne kanale  NYM-J-5x2,5mm</t>
    </r>
    <r>
      <rPr>
        <vertAlign val="superscript"/>
        <sz val="10"/>
        <rFont val="Arial Narrow"/>
        <family val="2"/>
        <charset val="238"/>
      </rPr>
      <t>2</t>
    </r>
  </si>
  <si>
    <t>3.1.1.C20</t>
  </si>
  <si>
    <r>
      <t>Instalacijski kabel položen delno podometno, delno uvlečen v instalacijske cevi in večji del položen na kabelske police ali parapetne kanale  NYM-J-5x6mm</t>
    </r>
    <r>
      <rPr>
        <vertAlign val="superscript"/>
        <sz val="10"/>
        <rFont val="Arial Narrow"/>
        <family val="2"/>
        <charset val="238"/>
      </rPr>
      <t>2</t>
    </r>
  </si>
  <si>
    <t>3.1.1.C21</t>
  </si>
  <si>
    <t>Elektroinstalacijska cev, rebrasta, gibljiva, položena  podometno ali v opaž i. c. Φ 13 mm</t>
  </si>
  <si>
    <t>3.1.1.C22</t>
  </si>
  <si>
    <t>3.1.1.C23</t>
  </si>
  <si>
    <t>3.1.1.C24</t>
  </si>
  <si>
    <t>Kabelske police, izdelane iz vročecinkane perforirane pločevine, komplet s pokrovi, spojnim, nosilnim in pritrdilnim priborom PK 50</t>
  </si>
  <si>
    <t>3.1.1.C25</t>
  </si>
  <si>
    <t>Kabelske police, izdelane iz vročecinkane perforirane pločevine, komplet s pokrovi, spojnim, nosilnim in pritrdilnim priborom PK 100</t>
  </si>
  <si>
    <t>3.1.1.C26</t>
  </si>
  <si>
    <t>Protipožarna tesnilna masa za tesnenje prehodov kablov in korit med požarnimi conami</t>
  </si>
  <si>
    <t>3.1.1.C27</t>
  </si>
  <si>
    <t>Nadometna plastična razvodnica s štirimi odcepi</t>
  </si>
  <si>
    <t>3.1.1.C28</t>
  </si>
  <si>
    <t>Ozemljitvene objemke razne</t>
  </si>
  <si>
    <t>3.1.1.C29</t>
  </si>
  <si>
    <t>Dobava in montaža usmernika 230V, AC/24V, DC za napajnje krmilnika armatur pri umivalnikih in splakovalnik pisoarjev.</t>
  </si>
  <si>
    <t>3.1.1.C30</t>
  </si>
  <si>
    <t>Demontaža obstoječe el. opreme obstoječega dela postajnega poslopja, ki je predmet obravnave, kot so;svetilke,  kabli vtičnice, stikala ter demontaža obstoječih elementov v razdelilniku RG, ki niso več v funkciji)</t>
  </si>
  <si>
    <t>3.1.1.C31</t>
  </si>
  <si>
    <t>Sodelovanje z vzdrževalnim osebjem Službe SŽ-EE, ugotavljanje poteka obstoječih napajalnih kablov in načina povezav, ter uskladitev potrebnih izklopov zaradi prestavitve merilne omare in glavne razdelilne omare.</t>
  </si>
  <si>
    <t>ur</t>
  </si>
  <si>
    <t>3.1.1.C32</t>
  </si>
  <si>
    <t>Priključek drsnih vrst, ventilatorja, termostata, bojlerja…..</t>
  </si>
  <si>
    <t>3.1.1.C33</t>
  </si>
  <si>
    <t>Razdelilnik RG (prometni urad) kot  prostostoječa omara iz barvane pločevine dimenzij 2000x600x300 mm s ključavnico SŽ-EE, z vgrajeno opremo. Pred izvedbo preveriti velikost:</t>
  </si>
  <si>
    <t>3.1.1.C34</t>
  </si>
  <si>
    <t xml:space="preserve"> -predal za načrt A4</t>
  </si>
  <si>
    <t>3.1.1.C35</t>
  </si>
  <si>
    <t xml:space="preserve"> - svetilka kot SZ 14W/230V, 50 Hz</t>
  </si>
  <si>
    <t>3.1.1.C36</t>
  </si>
  <si>
    <t xml:space="preserve"> - stikalo vgrajeno na vrata 3p, 100A </t>
  </si>
  <si>
    <t>3.1.1.C37</t>
  </si>
  <si>
    <t xml:space="preserve"> - stikalo vgrajeno na vrata 3p, 100A, s ključavnico</t>
  </si>
  <si>
    <t>3.1.1.C38</t>
  </si>
  <si>
    <t xml:space="preserve"> - stikalo vgrajeno na letev tripoložajno 1p,1-0-2, 10A </t>
  </si>
  <si>
    <t>3.1.1.C39</t>
  </si>
  <si>
    <t xml:space="preserve"> - stikalo vgrajeno na letev štiripoložajno 1p, 0-1-2-3, 10A </t>
  </si>
  <si>
    <t>3.1.1.C40</t>
  </si>
  <si>
    <t xml:space="preserve"> - stikalo vgrajeno na letev dvpoložajno 1p, 0-1, 10A </t>
  </si>
  <si>
    <t>3.1.1.C41</t>
  </si>
  <si>
    <t xml:space="preserve"> - varovalčni odklopnik TYTAN do velikosti 63A/3p-C </t>
  </si>
  <si>
    <t>3.1.1.C42</t>
  </si>
  <si>
    <t xml:space="preserve"> - instalacijski odklopnik do velikosti 16A/1p-B</t>
  </si>
  <si>
    <t>3.1.1.C43</t>
  </si>
  <si>
    <t xml:space="preserve"> - instalacijski odklopnik do velikosti 16A/3p-B</t>
  </si>
  <si>
    <t>3.1.1.C44</t>
  </si>
  <si>
    <t xml:space="preserve"> - instalacijski odklopnik do velikosti 25A/3p-C</t>
  </si>
  <si>
    <t>3.1.1.C45</t>
  </si>
  <si>
    <t xml:space="preserve"> - kontaktor 230V, 20A, 2-0</t>
  </si>
  <si>
    <t>3.1.1.C46</t>
  </si>
  <si>
    <t>-števec električne energije odštevalni (interni), trifazni elektronski tip PRO380MOD</t>
  </si>
  <si>
    <t>3.1.1.C47</t>
  </si>
  <si>
    <t>-naprava Combox 10-11-22, razširjena na več digitalnih vhodov, poleg dveh števcev el. energije še za meritev porabe toplotne energije za ogrevanje</t>
  </si>
  <si>
    <t>3.1.1.C48</t>
  </si>
  <si>
    <t>-naprava Aximia AXSP3P01</t>
  </si>
  <si>
    <t>3.1.1.C49</t>
  </si>
  <si>
    <t>-stroški parametriranja števcev za prenos podatkov.</t>
  </si>
  <si>
    <t>3.1.1.C50</t>
  </si>
  <si>
    <t>-prenapetostni odvodniki za TN sistem, razred C</t>
  </si>
  <si>
    <t>3.1.1.C51</t>
  </si>
  <si>
    <t>-Vrstne sponke različne, N in Pe letev</t>
  </si>
  <si>
    <t>3.1.1.C52</t>
  </si>
  <si>
    <t>Razdelilnik RS (kurilnica) kot stenska omara iz barvane pločevine dimenzij 700x350x200mm s ključavnico SŽ-EE, z vgrajeno opremo. Pred izvedbo preveriti velikost:</t>
  </si>
  <si>
    <t>3.1.1.C53</t>
  </si>
  <si>
    <t xml:space="preserve"> - predal za načrt A4</t>
  </si>
  <si>
    <t>3.1.1.C54</t>
  </si>
  <si>
    <t xml:space="preserve"> - stikalo vgrajeno na vrata 3p, 40A </t>
  </si>
  <si>
    <t>3.1.1.C55</t>
  </si>
  <si>
    <t>3.1.1.C56</t>
  </si>
  <si>
    <t>3.1.1.C57</t>
  </si>
  <si>
    <t>3.1.1.C58</t>
  </si>
  <si>
    <t>3.1.1.C59</t>
  </si>
  <si>
    <t xml:space="preserve"> - rele 12V,DC,10A, 2-0</t>
  </si>
  <si>
    <t>3.1.1.C60</t>
  </si>
  <si>
    <t xml:space="preserve"> -vrstne sponke različne, N in Pe letev</t>
  </si>
  <si>
    <t>3.1.1.C61</t>
  </si>
  <si>
    <t>Demontaža obstoječe priključno merilne omare. Tri omare iz termoplastike na fasadi objekta (KPMO3, KPMO2 in omara velikosti 100x77x25 cm. Kompletno z izvlekom obstoječih kablov ter potrebnimi izklopi in ponovnimi odklopi s strani Elektra domžale.</t>
  </si>
  <si>
    <t>3.1.1.C62</t>
  </si>
  <si>
    <t>Izgradnja nove priključno merilne omare, omara iz nerjaveče pločevine kot KPO E6 (Mikomi), dimenzij 145x100x25 cm za 6 števčnih mest in zbiralčnim sistemom 50. Omara mora biti opremljena s ključavnico Elektro Ljubljana. Dobava in vgradnja omare je zajeta v popisu in predračunu načrta 3.2</t>
  </si>
  <si>
    <t>3.1.1.D1</t>
  </si>
  <si>
    <t>Dobava in polaganje traku Rf-30*3,5 mm položen v izkopani kanal</t>
  </si>
  <si>
    <t>3.1.1.D2</t>
  </si>
  <si>
    <t xml:space="preserve">Žica iz Al legure fi 8mm AH1 položena po slemenu Bramac na nosilce kot SON 06 (1xnosilec na meter dolžine) kat. Št. 621 (Hermi). Kompletno. </t>
  </si>
  <si>
    <t>3.1.1.D3</t>
  </si>
  <si>
    <t>Žica AH1 iz Al legure fi 8mm položena  na zidne nosilce SON14 (1xnosilec na meter dolžine)kat. Št. 112210. Kompletno</t>
  </si>
  <si>
    <t>3.1.1.D4</t>
  </si>
  <si>
    <t>Žica AH1 iz Al legure fi 8mm položena  na zidne nosilce ZON03 (1xnosilec na meter dolžine)kat. Št. 20327. Kompletno</t>
  </si>
  <si>
    <t>3.1.1.D5</t>
  </si>
  <si>
    <t>Žica AH1 iz Al legure fi 8mm položena ob žleb na nosilce KON 11A (1xnosilec na meter dolžine) pred dobavo preveriti premer odtočnih cevi. Kompletno.</t>
  </si>
  <si>
    <t>3.1.1.D6</t>
  </si>
  <si>
    <t xml:space="preserve">Dobava in montaža križnega spoja  trak-trak kot KON 01  </t>
  </si>
  <si>
    <t>3.1.1.D7</t>
  </si>
  <si>
    <t xml:space="preserve">Kontaktna sponka za pločevinaste dele in okroglim vodnikom kot SON 04 </t>
  </si>
  <si>
    <t>3.1.1.D8</t>
  </si>
  <si>
    <t>Dobava in montaža spoja za prehodni žlebni spoj kot KON 06</t>
  </si>
  <si>
    <t>3.1.1.D9</t>
  </si>
  <si>
    <t>Dobava in povezava drugih prevodnih delov na strelovod z vijačno povezavo kot so ograja, fasadni jekleni elementi, jeklene konstrukcije in podobno, dolžine do 2m.</t>
  </si>
  <si>
    <t>3.1.1.D10</t>
  </si>
  <si>
    <t>Dobava in montaža merilnega spoja za Rf-30x3,5 in Al vodnika fi 8mm kot KON 02A</t>
  </si>
  <si>
    <t>3.1.1.D11</t>
  </si>
  <si>
    <t>Dobava in montaža vertikalne mehanske zaščite merilnega stika kot  VZ 03</t>
  </si>
  <si>
    <t>3.1.1.D12</t>
  </si>
  <si>
    <t>Dobava in montaža merilne številke kot MŠ za Rf</t>
  </si>
  <si>
    <t>3.1.1.D13</t>
  </si>
  <si>
    <t>Element za fiksni ozemljilni priključek kot KON 30.</t>
  </si>
  <si>
    <t>3.1.1.D14</t>
  </si>
  <si>
    <t>Fleksibilni povezovalni element kot KON 05-2 za galvansko povezavo pločevinaste obrobepovezovanje s kontaktno sponko kot KON 05D</t>
  </si>
  <si>
    <t>3.1.1.D15</t>
  </si>
  <si>
    <t>Poročilo o pregledu, meritvah in preizkusu strelovodne napeljave.</t>
  </si>
  <si>
    <t>3.1.2</t>
  </si>
  <si>
    <t>Električne inštalacije zunanje razsvetljave</t>
  </si>
  <si>
    <t>3.1.2.A</t>
  </si>
  <si>
    <t>3.1.2.B</t>
  </si>
  <si>
    <t>KONSTRUKCIJSKO MONTAŽNA DELA</t>
  </si>
  <si>
    <t>3.1.2.C</t>
  </si>
  <si>
    <t>3.1.2.D</t>
  </si>
  <si>
    <t>ELEKTROMONTAŽNA DELA ZA ZUNANJO RAZSVETLJAVO</t>
  </si>
  <si>
    <t>3.1.2.A1</t>
  </si>
  <si>
    <t>Zakoličba kabelske trase. Zajema novo traso za izgradnjo kabelske kanalizacije za zunanji razvod kablov.</t>
  </si>
  <si>
    <t>3.1.2.A2</t>
  </si>
  <si>
    <t>Izdelava kabelske kanalizacije z upogljivimi PE-HD (stigmaflex) cevmi v zemljišču 50% III.  kategorije. Obseg del: izkop jarka, izdelava podlage za cevi iz peska granulacije 3-7 mm, dobava in polaganje cevi, dobava in vgraditev distančnikov, obbetoniranje cevi (na povoznih površinah) z betonom C16/20 v višini 10 cm nad zgornjim temenom cevi, zasip jarka z utrjevanjem po slojih in odvoz odvečnega materiala in ureditev okolice. Cev 1xpremera 50 mm</t>
  </si>
  <si>
    <t>3.1.2.A3</t>
  </si>
  <si>
    <t>Enako toda cev 1xpremera 50 mm</t>
  </si>
  <si>
    <t>3.1.2.A4</t>
  </si>
  <si>
    <t>Enako toda cev 2xpremera 50 mm</t>
  </si>
  <si>
    <t>3.1.2.A5</t>
  </si>
  <si>
    <t>Enako toda cev 1xpremera 110 mm</t>
  </si>
  <si>
    <t>3.1.2.A6</t>
  </si>
  <si>
    <t>Enako toda cev 2xpremera110 mm</t>
  </si>
  <si>
    <t>3.1.2.A7</t>
  </si>
  <si>
    <t>Enako toda cev 4xpremera 110 mm</t>
  </si>
  <si>
    <t>3.1.2.A8</t>
  </si>
  <si>
    <t>Enako toda cev 6xpremera 110 mm</t>
  </si>
  <si>
    <t>3.1.2.A9</t>
  </si>
  <si>
    <t>Enako toda cev 8xpremera 110 mm</t>
  </si>
  <si>
    <t>3.1.2.A10</t>
  </si>
  <si>
    <t>Enako toda cev 9xpremera 110 mm</t>
  </si>
  <si>
    <t>3.1.2.A11</t>
  </si>
  <si>
    <t>Enako toda cev 4xpremera110 mm+2xpehd 2x50mm</t>
  </si>
  <si>
    <t>3.1.2.A12</t>
  </si>
  <si>
    <t>Enako toda cev 9xpremera 110 mm+2xpehd 2x50mm</t>
  </si>
  <si>
    <t>3.1.2.A13</t>
  </si>
  <si>
    <t>Izdelava kabelske kanalizacije pod tiri z upogljivimi PEHD (Stigmagflex) cevi premera 125 mm v gramozni gredi. Obseg del: izkop jarka, izdelava podlage za cevi iz peska granulacije 3-7 mm, dobava in polaganje cevi, dobava in vgraditev distančnikov, obbetoniranje cevi z betonom C16/20 v višini 10 cm okoli cevi, zasip jarka z utrjevanjem po slojih in odvoz odvečnega materiala in ureditev okolice. Cev 9xpremera 110 mm+2xpehd 2x50mm</t>
  </si>
  <si>
    <t>3.1.2.A14</t>
  </si>
  <si>
    <t>Izkop odprtine v utrjeni peščeni podlagi za izgradnjo jaška tip C . Dimenzija izkopa za jašek C je 1x1x1,2m.</t>
  </si>
  <si>
    <t>3.1.2.A15</t>
  </si>
  <si>
    <t>Enako toda tip B jašek svetlih mer 120x120x120 cm</t>
  </si>
  <si>
    <t>3.1.2.A16</t>
  </si>
  <si>
    <t>Enako toda tip A jašek svetlih mer 120x120x220 cm</t>
  </si>
  <si>
    <t>3.1.2.A17</t>
  </si>
  <si>
    <t xml:space="preserve">Izgradnja armiranobetonskega jaška tip C z litoželeznim pokrovom 60x60 cm, nosilnostjo 250 kN z napisom "Elektrika" , svetlih mer 60x60x80 cm z betoniranjem C 25/30, kompletno z armaturo in opažem. </t>
  </si>
  <si>
    <t>od navedenega števila pokrovov se pokrovi na peronu izvedejo iz RF materiala tako, da se v pokrov vgradijo tlakovci.</t>
  </si>
  <si>
    <t>3.1.2.A18</t>
  </si>
  <si>
    <t>3.1.2.A19</t>
  </si>
  <si>
    <t>Enako toda tip A jašek svetlih mer 120x120x210 cm</t>
  </si>
  <si>
    <t>3.1.2.A20</t>
  </si>
  <si>
    <t xml:space="preserve">Izgradnja betonskega temelja za  drog (peron, parkirišče, dostopne poti) zunanje razvetljave  z betonom C25/30  svetlih mer 50x50x100 cm, kompletno z sidrno ploščo in sidrnimi vijaki (nerjavečimi) ter uvodnimi pvc cevmi 1*60 mm, ter 1*36 mm za ozemljitev. </t>
  </si>
  <si>
    <t>Ttemelj za drog za osvetlitev perona se izdela tako, da temelj droga ni viden (če je ta predviden na peronu).</t>
  </si>
  <si>
    <t>3.1.2.A21</t>
  </si>
  <si>
    <t>Izgradnja betonskega temelja za  drog zunanje razvetljave  '(drog s plezalnimi klini) z betonom C25/30  svetlih mer 60x60x180 cm, ter vgrajeno betonsko cevjo fi 200 mm, dolžine 180 cm, in PVC cevjo 2*fi 50 mm za uvod-izvod kabla-kompletno.</t>
  </si>
  <si>
    <t>3.1.2.A22</t>
  </si>
  <si>
    <t>Demontaža obstoječih drogov l=11m razsvetljave skupaj s temeljem dim 60x60x180 ter svetilko in odvoz na deponijo.</t>
  </si>
  <si>
    <t>3.1.2.A23</t>
  </si>
  <si>
    <t>Osvetlitev začasnega perona dolžine cca 70m z ambulantnimi drogovi h=10m (cca 3 kosi). Na vsakem drogu se na konzolo namesti svetilka z sijalko 250W-NaVT. Dovodni kabel se začasno položi in mehansko zaščiti. Kompletno.</t>
  </si>
  <si>
    <t>3.1.2.B1</t>
  </si>
  <si>
    <t xml:space="preserve">Dobava in montaža pocinkanega jeklenega droga na izdelani temelj (cinkanje po SIST EN-ISO 1461). Drog dolžine L=5m montiran s sidrnimi vijaki. Opremljen naj bo  s spono za ozemljitev z vijakom. Vgrajeno naj ima vrstno sponko z odcepno varovalko tip PVE-5/6 (Stanovnik ali tej ustrezno). Sidrni vijaki morajo biti iz nerjavečega materiala. Drog se na peronih montira tako, da so pod tlakovci perona. Na drog (nekatere) bo montirana dodatna optežba kot je zvočniška troblja, el. ura, napisna tabla in podobno). Največja obtežba je ura 40 kg na višini 3,2 m. </t>
  </si>
  <si>
    <t>3.1.2.B2</t>
  </si>
  <si>
    <t>Bitumenska zaščita spodnjega dela kovinskih drogov do višine 20 cm vključno z vijaki in brez ozemljilnega vodnika.</t>
  </si>
  <si>
    <t>3.1.2.B3</t>
  </si>
  <si>
    <t>Dobava in montaža pocinkanega jeklenega droga v izdelani temelj (cinkanje po SIST EN-ISO 1461). Drog dolžine L=11m naj bo opremljen s spono za ozemljitev, vijakos ter plezalnimi klini. Vgrajeno naj ima vrstno sponko z odcepno varovalko tip PVE-5/16 (Stanovnik ali tej ustrezno). Drog je potrebno opremiti tudi z jekleno vrvjo kompletno s pritrditvijo ali z varnostnim vodilom, za varovanje proti padcu v globino</t>
  </si>
  <si>
    <t>3.1.2.B4</t>
  </si>
  <si>
    <t>3.1.2.B5</t>
  </si>
  <si>
    <t>Konzola za namestitev dveh svetilk na drog  višine h=5m</t>
  </si>
  <si>
    <t>3.1.2.B6</t>
  </si>
  <si>
    <t>Konzola za namestitev dveh svetilk na drog  višine h=11m</t>
  </si>
  <si>
    <t>SVETILKE ZUNANJE RAZSVETLJAVE</t>
  </si>
  <si>
    <t>3.1.2.C1</t>
  </si>
  <si>
    <r>
      <rPr>
        <b/>
        <sz val="10"/>
        <rFont val="Arial Narrow"/>
        <family val="2"/>
        <charset val="238"/>
      </rPr>
      <t>Svetilka za osvetlitev peronov in parkirišč;</t>
    </r>
    <r>
      <rPr>
        <sz val="10"/>
        <rFont val="Arial Narrow"/>
        <family val="2"/>
        <charset val="238"/>
      </rPr>
      <t xml:space="preserve"> '5XE2C32D08DA - Streetlight 21, svetilka za kandelaber, porazdelitev svetilnosti: ST0.8a, izstop svetlobe:  asimetrično, način montaže: nastavek, nastavek, LED High Power LED, nazivni svetlobni tok: 3.042 lm, barva svetlobe: 730, barvna temperatura: 3000K, predstikalna naprava: EVG-z možnostjo zatemnjevanja,  termična zaščita, priklop na omrežje: 220..240V, AC, 50/60Hz, začetek
obratovalne dobe: 21.8 W, konec obratovalne dobe: 22.7 W, redukcija: 10 W, ohišje svetilke, material: aluminij tlačno ulito, prašno premazano, v Siteco® kovinsko sivi barvi (DB 702S), nastavek: 60/76mm (direktni natik) in 42/60mm (pritrditev s strani), kandelabrska prirobnica: 42mm: 5XC10008XM4, 60mm: 5XC10008XM2, 76mm: 5XC10008XM1, zaščitna stopnja (celota): IP66,
zaščitni razred (celota): zaščitni razred II (RII - zaščitno izoliranje), certifikacijski znak: CE, ENEC, VDE, odpornost na udarce: IK09, dopustna okoliška
temperatura za zunanja območja uporabe: -35..+50°C. </t>
    </r>
  </si>
  <si>
    <t>3.1.2.C2</t>
  </si>
  <si>
    <t>Pritrdilna prirobnica za kandelaber natičnega premera Ø 40 mm</t>
  </si>
  <si>
    <t>3.1.2.C3</t>
  </si>
  <si>
    <r>
      <rPr>
        <b/>
        <sz val="10"/>
        <rFont val="Arial Narrow"/>
        <family val="2"/>
        <charset val="238"/>
      </rPr>
      <t>Svetilke za osvetlitev tirnega območja.</t>
    </r>
    <r>
      <rPr>
        <sz val="10"/>
        <rFont val="Arial Narrow"/>
        <family val="2"/>
        <charset val="238"/>
      </rPr>
      <t xml:space="preserve"> 5XE3D32B08LA - Streetlight 21, svetilka za kandelaber, porazdelitev svetilnosti: ST1.0a,  LED High Power LED, nazivni svetlobni tok: 14.340 lm, barva svetlobe: 730, barvna temperatura: 3000K, predstikalna naprava: EVG-z možnostjo zatemnjevanja, termična
zaščita, priklop na omrežje: 220..240V, AC, 50/60Hz, začetek obratovalne dobe: 100 W,  ohišje svetilke, material: aluminij tlačno ulito, prašno premazano, v Siteco® kovinsko sivi barvi (DB 702S),
nastavek: 60/76mm (direktni natik) in 42/60mm (pritrditev s strani), kandelabrska prirobnica: 42mm: 5XC10008XM4, 60mm: 5XC10008XM2, 76mm: 5XC10008XM1, zaščitna stopnja (celota): IP66, zaščitni razred (celota): zaščitni razred 1 (RII - zaščitno izoliranje), certifikacijski znak: CE, ENEC, VDE, odpornost na udarce: IK09, dopustna okoliška temperatura za zunanja območja uporabe: -35 +50°C vključno s pritrdilno</t>
    </r>
  </si>
  <si>
    <t>3.1.2.C4</t>
  </si>
  <si>
    <t xml:space="preserve"> 5XC10008XM1-pritrdilna prirobnica za kandelaber natičnega premera Ø 76 mm</t>
  </si>
  <si>
    <t>3.1.2.D1</t>
  </si>
  <si>
    <r>
      <t>Dobava in polaganje kabla v izdelano kabelsko kanalizacijo (del v  betonska korita, del v pvc cevi) ali notranjosti droga. Oštevilčenje kablov v vseh kabelskih jaških in razdelilnikih. Kabel NYY-J-3x2,5 mm</t>
    </r>
    <r>
      <rPr>
        <vertAlign val="superscript"/>
        <sz val="10"/>
        <rFont val="Arial Narrow"/>
        <family val="2"/>
        <charset val="238"/>
      </rPr>
      <t>2</t>
    </r>
  </si>
  <si>
    <t>3.1.2.D2</t>
  </si>
  <si>
    <r>
      <t>Enako toda kabel NYY-J-4x6 mm</t>
    </r>
    <r>
      <rPr>
        <vertAlign val="superscript"/>
        <sz val="10"/>
        <color theme="1"/>
        <rFont val="Arial Narrow"/>
        <family val="2"/>
        <charset val="238"/>
      </rPr>
      <t>2</t>
    </r>
  </si>
  <si>
    <t>3.1.2.D3</t>
  </si>
  <si>
    <r>
      <t>Enako toda kabel NYY-J-4x10 mm</t>
    </r>
    <r>
      <rPr>
        <vertAlign val="superscript"/>
        <sz val="10"/>
        <color theme="1"/>
        <rFont val="Arial Narrow"/>
        <family val="2"/>
        <charset val="238"/>
      </rPr>
      <t>2</t>
    </r>
  </si>
  <si>
    <t>3.1.2.D4</t>
  </si>
  <si>
    <r>
      <t>Enako toda kabel NYY-J-4x16 mm</t>
    </r>
    <r>
      <rPr>
        <vertAlign val="superscript"/>
        <sz val="10"/>
        <color theme="1"/>
        <rFont val="Arial Narrow"/>
        <family val="2"/>
        <charset val="238"/>
      </rPr>
      <t>2</t>
    </r>
  </si>
  <si>
    <t>3.1.2.D5</t>
  </si>
  <si>
    <r>
      <t>Enako toda kabel NYY-J-5x6 mm</t>
    </r>
    <r>
      <rPr>
        <vertAlign val="superscript"/>
        <sz val="10"/>
        <color theme="1"/>
        <rFont val="Arial Narrow"/>
        <family val="2"/>
        <charset val="238"/>
      </rPr>
      <t>2</t>
    </r>
  </si>
  <si>
    <t>3.1.2.D6</t>
  </si>
  <si>
    <r>
      <t>Enako toda kabel NYY-J-4x35  mm</t>
    </r>
    <r>
      <rPr>
        <vertAlign val="superscript"/>
        <sz val="10"/>
        <color theme="1"/>
        <rFont val="Arial Narrow"/>
        <family val="2"/>
        <charset val="238"/>
      </rPr>
      <t>2</t>
    </r>
  </si>
  <si>
    <t>3.1.2.D7</t>
  </si>
  <si>
    <r>
      <t>Enako toda kabel NYY-J-4x70 mm</t>
    </r>
    <r>
      <rPr>
        <vertAlign val="superscript"/>
        <sz val="10"/>
        <color theme="1"/>
        <rFont val="Arial Narrow"/>
        <family val="2"/>
        <charset val="238"/>
      </rPr>
      <t>2</t>
    </r>
  </si>
  <si>
    <t>3.1.2.D8</t>
  </si>
  <si>
    <t>Dobava in polaganje traku Rf 30*3,5mm položen v izkopani kanal za ozemljitev drogov zunanje razsvetljave, kompletno s križno sponko in povezavo z drogovi z jekleno vrvjo.</t>
  </si>
  <si>
    <t>3.1.2.D9</t>
  </si>
  <si>
    <t>Križna sponka pri vsakem drogu zunanje razsvetljave za ozemljitev droga ter ostalih prevodnih mas kot so ograje, obvestilne table, zavetišče, jeklene klopi na peronu in podobno.</t>
  </si>
  <si>
    <t>3.1.2.D10</t>
  </si>
  <si>
    <r>
      <t>Dobava in polaganje izolirane pocinkane jeklene vrvi 70 mm</t>
    </r>
    <r>
      <rPr>
        <vertAlign val="superscript"/>
        <sz val="10"/>
        <rFont val="Arial Narrow"/>
        <family val="2"/>
        <charset val="238"/>
      </rPr>
      <t>2</t>
    </r>
    <r>
      <rPr>
        <sz val="10"/>
        <rFont val="Arial Narrow"/>
        <family val="2"/>
        <charset val="238"/>
      </rPr>
      <t xml:space="preserve"> položene v alkaten cev fi 32 mm v gramozni gredi ali v cevi od droga zunanje razsvetljave in drugih večjih prevodnih delov do ozemljila, kompletno z vijakom  (dolžine do 5m).</t>
    </r>
  </si>
  <si>
    <t>3.1.2.D11</t>
  </si>
  <si>
    <t>Enako toda dolžine do 10 m</t>
  </si>
  <si>
    <t>3.1.2.D12</t>
  </si>
  <si>
    <r>
      <t>Dobava in montaža kabelske spojke za povezavo obstoječih in novih kablov zunanje razsvetljave v jašku. Spojke do preseka kabla 4x16 mm</t>
    </r>
    <r>
      <rPr>
        <vertAlign val="superscript"/>
        <sz val="10"/>
        <rFont val="Arial Narrow"/>
        <family val="2"/>
        <charset val="238"/>
      </rPr>
      <t>2</t>
    </r>
    <r>
      <rPr>
        <sz val="10"/>
        <rFont val="Arial Narrow"/>
        <family val="2"/>
        <charset val="238"/>
      </rPr>
      <t>.</t>
    </r>
  </si>
  <si>
    <t>3.1.2.D13</t>
  </si>
  <si>
    <t xml:space="preserve">Meritve in preizkus el. instalacij ter meritve osvetljenosti zunanje razsvetljave in prikaz rezultatov. </t>
  </si>
  <si>
    <t>3.1.3</t>
  </si>
  <si>
    <t>Električne inštalacije za podhod in nadstrešnice</t>
  </si>
  <si>
    <t>3.1.3.A</t>
  </si>
  <si>
    <t>3.1.3.B</t>
  </si>
  <si>
    <t>ELEKTROMONTAŽNA DELA ZA PODHOD IN NADTSREŠNICE</t>
  </si>
  <si>
    <t>3.1.3.A1</t>
  </si>
  <si>
    <r>
      <t xml:space="preserve">Trilux Aragon F15PW LED 41W 840 PC IP66 - nadgradna svetilka s povišano stopnjo zaščite, z LED virom svetlobe nevtralne barve 4000K in Ra&gt;80 in barvne stabilnosti LED: 3SDCM, izhodne svetilnosti svetilke 6500lm, svetlobnotehničnega izkoristka min. 158lm/W, z omejitvijo bleščanja UGR 24,5 / 19,7 po EN 12464-1,  ohišje iz PC sive barve RAL 7035 in  PC difuzor z notranjo mikroprizmatično optiko, s širokim snopom svetlobe, odporna na udarce po min. IK08, dimenzije:  1552x102x91 mm, za temperaturno območje od -30°C do +35°C, s predvideno obratovalno dobo: 70000h L80 pri 25 st. C, s certifikatom ENEC, energijskega razreda A++, z garancijo 5 let </t>
    </r>
    <r>
      <rPr>
        <b/>
        <sz val="10"/>
        <rFont val="Arial Narrow"/>
        <family val="2"/>
        <charset val="238"/>
      </rPr>
      <t>Oznaka v načrtu S1</t>
    </r>
    <r>
      <rPr>
        <sz val="10"/>
        <rFont val="Arial Narrow"/>
        <family val="2"/>
        <charset val="238"/>
      </rPr>
      <t>.</t>
    </r>
  </si>
  <si>
    <t>3.1.3.A2</t>
  </si>
  <si>
    <t>ZLV/525/15 - linijsko ožičenje 5x2,5mm2 - po potrebi</t>
  </si>
  <si>
    <t>3.1.3.A3</t>
  </si>
  <si>
    <r>
      <t xml:space="preserve">MTS BD24443 LED 20W 830 IP65  - vgradna stropna zunanja svetilka stanovitne konstrukcije s povišano stopnjo zaščite IP65 in LED virom svetlobe tople barve 3000K in Ra&gt;80, izhodne svetilnosti svetilke 1875 lm, z zelo širokosnopno 86° simetrično optiko  po izračunu, prašno lakirano ohišje iz litega aluminija grafitno črne barve in varnostno kaljeno matirano steklo, z vgrajeno hibridno optiko z kmbinacijo visoko odsevne optike iz čistega aluminija in optičnih silikonskih leč za učinkovito omejitev bleščanja, zaščitnega razreda II z ločenim pretvornikom v IP65 zaščiti, odporna na udarce po IK07, za vpetje v sekundarni strop debeline do 45 mm, dimenzije: Ø145x93 mm, z možnostjo linijskega ožičenja, potrebni vgradni izrez: Ø128 x 100 mm, s predvideno obratovalno dobo 120 000h L80 B50  pri 25 °C,  z v primeru poškodbe ali okvare enostavno zamenjavo varnostnega stekla, predstikalne naprave, LED modula in tesnil, z zaščito proti sunkom napetosti po DIN EN61547, s certifikatom ENEC in energijskega razreda A++, z garancijo dobavljivosti nadomestnih delov vključno z LED enoto min. 20 let. </t>
    </r>
    <r>
      <rPr>
        <b/>
        <sz val="10"/>
        <rFont val="Arial Narrow"/>
        <family val="2"/>
        <charset val="238"/>
      </rPr>
      <t>Oznaka v načrtu S2.</t>
    </r>
  </si>
  <si>
    <t>3.1.3.A4</t>
  </si>
  <si>
    <r>
      <t xml:space="preserve">MTS BD24562 LED 28W 830 IP65  - vgradna stropna zunanja svetilka stanovitne konstrukcije s povišano stopnjo zaščite IP65 in LED virom svetlobe tople barve 3000K in Ra&gt;80, izhodne svetilnosti svetilke 2750 lm, z širokosnopno 63° simetrično optiko  po izračunu, prašno lakirano ohišje iz litega aluminija grafitno črne barve in varnostno kaljeno steklo, z vgrajeno Bega hibrodno optiko z odsevnikom iz čistega aluminija in leč iz ultra čistega silikona, zaščitnega razreda II z ločenim pretvornikom v IP65 zaščiti, odporna na udarce po IK06, za vpetje v sekundarni strop debeline do 55 mm, dimenzije: Ø175x98 mm, z možnostjo linijskega ožičenja, potrebni vgradni izrez: Ø160 x 100 mm, s predvidenega obratovalnega poteka LED modula: 75 000h L80 B50  pri 25 °C, z v primeru poškodbe ali okvare enostavno zamenjavo varnostnega stekla, silikonskih leč, odsevnika, predstikalne naprave, LED modula in tesnil, s certifikatom CE in energijskega razreda A++, z garancijo dobavljivosti nadomestnih delov vključno z LED enoto min. 20 let. </t>
    </r>
    <r>
      <rPr>
        <b/>
        <sz val="10"/>
        <rFont val="Arial Narrow"/>
        <family val="2"/>
        <charset val="238"/>
      </rPr>
      <t>Oznaka v načrtu S3.</t>
    </r>
  </si>
  <si>
    <t>3.1.3.A5</t>
  </si>
  <si>
    <r>
      <t xml:space="preserve">MTS B24417 LED 19W 830 IP65 - nadgradna stropna zunanja svetilka s povišano stopnjo zaščite in LED virom svetlobe tople barve 3000K, širina rotacijsko simetričnega snopa svetlobe 59°, prahotesna in odporna na vodo, izhodne svetilnosti svetilke 2420 lm, material: prašno lakiran tlačno liti aluminij grafitno črne barve, nerjavno jeklo in varnostno steklo, dimenzije: Ø 190x190 mm, komplet z že vgrajenim pretvornikom, z dvema uvodnicama za možnost linijskega ožičenja, z vgrajenim kontrolerjem temperature za za termično zaščito občutljivih delov, predvidene obratovalne dobe LED modula: 200000h L80 pri 25 st.C, s certifikatom ENEC, odporna na udarce po IK08, z v primeru okvare ali poškodbe zamenljivimi pretvornikom, LED modulom, odsevnikom in tesnili, z garancijo dobavljivosti nadomestnih delov vključno z LED enoto min. 20 let. </t>
    </r>
    <r>
      <rPr>
        <b/>
        <sz val="10"/>
        <color theme="1"/>
        <rFont val="Arial Narrow"/>
        <family val="2"/>
        <charset val="238"/>
      </rPr>
      <t>Oznaka v načrtu S4.</t>
    </r>
  </si>
  <si>
    <t>3.1.3.A6</t>
  </si>
  <si>
    <r>
      <t xml:space="preserve">MTS BL24459 LED 36W 830 IP65  - vgradna stropna zunanja svetilka stanovitne konstrukcije s povišano stopnjo zaščite IP65 in LED virom svetlobe tople barve 3000K in Ra&gt;80, izhodne svetilnosti svetilke 4060 lm, svetlobnotehničnega izkoristka 114 lm/W, z zelo širokosnopno 95° simetrično optiko  po izračunu, prašno lakirano ohišje iz litega aluminija srebrno sive barve DB702, nerjavno jeklo in varnostno kaljeno steklo z optično strukturo, z vgrajeno visoko odsevno optiko iz čistega aluminija, zaščitnega razreda I, odporna na udarce po IK07, z dvema uvodnicama 5x2,5 kv., za možnost linijskega ožičenja, dimenzije: 1045x75x105 mm, s predvidenim obratovalnim potekom: 100 000h L90 B50  pri 25 °C, s certifikatom CE in energijskega razreda A++, z v primeru poškodbe ali okvare enostavno zamenjavo varnostnega stekla, predstikalne naprave, LED modula, odsevnika in tesnil, z vgrajeno termično regulacijo za nadzor in zaščito vitalnih delov svetilke, z garancijo dobavljivosti nadomestnih delov vključno z LED enoto min. 20 let. </t>
    </r>
    <r>
      <rPr>
        <b/>
        <sz val="10"/>
        <color theme="1"/>
        <rFont val="Arial Narrow"/>
        <family val="2"/>
        <charset val="238"/>
      </rPr>
      <t>Oznaka v načrtu S5.</t>
    </r>
  </si>
  <si>
    <t>3.1.3.A7</t>
  </si>
  <si>
    <t>VOH13580 - vgradno ohišje za vgradnjo v beton, ohišje izdelano iz aluminija in s steklenimi vlakni ojačane umetne mase, dimenzije: 1050x100x125 mm</t>
  </si>
  <si>
    <t>3.1.3.A8</t>
  </si>
  <si>
    <r>
      <t>Beghelli 19370 LLL EXTREME LED 7,5W OPT SE1H Lunga7M IP65 - nadgradna stropna svetilka zasilne razsvetljave s povišano stopnjo zaščite in LED virom svetlobe, z priloženo lečno koridor optiko lungaluce 7m, priključne moči: 7,5W, stanovitno ohišje iz tlačno litega aluminija, odporno na udarce po IK09, v pripravnem spoju avtonomije 1h, izhodne svetilnosti pri avtonomiji 1h: 1000 lm, dimenzije: 180x180x57 mm, za temperaturno območje od: -20˚C do +50˚C, s certifikatom CE, z garancijo 10 let na komplet svetilko vključno z baterijo.</t>
    </r>
    <r>
      <rPr>
        <b/>
        <sz val="10"/>
        <color theme="1"/>
        <rFont val="Arial Narrow"/>
        <family val="2"/>
        <charset val="238"/>
      </rPr>
      <t xml:space="preserve"> Oznaka v načrtu ZS1.</t>
    </r>
  </si>
  <si>
    <t>3.1.3.A9</t>
  </si>
  <si>
    <r>
      <t xml:space="preserve">Beghelli 19370 LLL EXTREME LED 7,5W OPT SE1H IP65 - nadgradna stropna svetilka zasilne razsvetljave s povišano stopnjo zaščite in LED virom svetlobe, z priloženimi lečami Largaluce ( antipanik) 7m, priključne moči: 7,5W, stanovitno ohišje iz tlačno litefa aluminija, odporno na udarce po IK09, v pripravnem spoju avtonomije 1h, izhodne svetilnosti pri avtonomiji 1h: 1000 lm, dimenzije: 180x180x57 mm, za temperaturno območje od: -20˚C do +50˚C, s certifikatom CE, z garancijo 10 let na komplet svetilko vključno z baterijo. </t>
    </r>
    <r>
      <rPr>
        <b/>
        <sz val="10"/>
        <color theme="1"/>
        <rFont val="Arial Narrow"/>
        <family val="2"/>
        <charset val="238"/>
      </rPr>
      <t>Oznaka v načrtu ZS2.</t>
    </r>
  </si>
  <si>
    <t>3.1.3.A10</t>
  </si>
  <si>
    <r>
      <t xml:space="preserve">Beghelli 19370 LLL EXTREME LED 7,5W OPT SE1H Larga7M IP65 - nadgradna stropna svetilka zasilne razsvetljave s povišano stopnjo zaščite in LED virom svetlobe, z priloženo lečno antipanik optiko largaluce 7m, priključne moči: 7,5W, stanovitno ohišje iz tlačno litega aluminija, odporno na udarce po IK09, v pripravnem spoju avtonomije 1h, izhodne svetilnosti pri avtonomiji 1h: 1000 lm, dimenzije: 180x180x57 mm, za temperaturno območje od: -20˚C do +50˚C, s certifikatom CE, z garancijo 10 let na komplet svetilko vključno z baterijo. </t>
    </r>
    <r>
      <rPr>
        <b/>
        <sz val="10"/>
        <color theme="1"/>
        <rFont val="Arial Narrow"/>
        <family val="2"/>
        <charset val="238"/>
      </rPr>
      <t>Oznaka v načrtu ZS3.</t>
    </r>
  </si>
  <si>
    <t>3.1.3.A11</t>
  </si>
  <si>
    <r>
      <t xml:space="preserve">Beghelli 4371 UP LED 7,5W AT SE1H OPT IP65  - nadgradna stenska oz. stropna svetilka zasilne razsvetljave z LED virom svetlobe, s titan baterijami, z avto test funkcijo, v pripravnem spoju avtonomije 1h, izhodne svetilnosti svetilke pri 1h avtonomiji: 450 lm, s sistemom leč in mikroprizem za dosego minimiziranja bleščanja in visok svetlobno tehnični izkoristek, dimenzije: 213x83x20 mm, z vgrajeno libelo za enostavno montažo v ravni liniji, stanovitno ohišje debeline 20 mm s povišano stopnjo zaščite odporno na udarce po IK07, ohišje bele barve, s certifikatom CE, za temperaturno območje od. - 20°C do +50°C, z garancijo 10 let na komplet svetilko vključno z baterijo. </t>
    </r>
    <r>
      <rPr>
        <b/>
        <sz val="10"/>
        <color theme="1"/>
        <rFont val="Arial Narrow"/>
        <family val="2"/>
        <charset val="238"/>
      </rPr>
      <t>Oznaka v načrtu ZS4.</t>
    </r>
  </si>
  <si>
    <t>3.1.3.B1</t>
  </si>
  <si>
    <t>Instalacijsko stikalo, podometne izvedbe, IP44, komplet z razvodnico, nosilnim in okrasnim okvirjem - 250V, 16A, IZMENIČNO STIKALO</t>
  </si>
  <si>
    <t>3.1.3.B2</t>
  </si>
  <si>
    <t>Enofazna nadometna vtičnica, IP44, z zaščitnim kontaktom, komplet z razvodnico, nosilnim in okrasnim okvirjem, 250V, 16A</t>
  </si>
  <si>
    <t>3.1.3.B3</t>
  </si>
  <si>
    <t>3.1.3.B4</t>
  </si>
  <si>
    <t>Nadometna razvodnica za izenačevanje potenciala, komplet z vgrajenimi priključnimi sponkami</t>
  </si>
  <si>
    <t>3.1.3.B5</t>
  </si>
  <si>
    <t>Glavna zbiralnica za izenačevanje potencialov</t>
  </si>
  <si>
    <t>3.1.3.B6</t>
  </si>
  <si>
    <r>
      <t>Vodnik za izenačevanje potencialo in povezavo kovinskih mas in opreme, položen prosto ali uvlečen v predhodno položene instalacijske cevi  - HO7V-U 6mm</t>
    </r>
    <r>
      <rPr>
        <vertAlign val="superscript"/>
        <sz val="10"/>
        <color theme="1"/>
        <rFont val="Arial Narrow"/>
        <family val="2"/>
        <charset val="238"/>
      </rPr>
      <t>2</t>
    </r>
  </si>
  <si>
    <t>3.1.3.B7</t>
  </si>
  <si>
    <r>
      <t>Vodnik za izenačevanje potencialo in povezavo kovinskih mas in opreme, položen prosto ali uvlečen v predhodno položene instalacijske cevi  - HO7V-U 10mm</t>
    </r>
    <r>
      <rPr>
        <vertAlign val="superscript"/>
        <sz val="11"/>
        <color theme="1"/>
        <rFont val="Calibri"/>
        <family val="2"/>
        <charset val="238"/>
        <scheme val="minor"/>
      </rPr>
      <t>2</t>
    </r>
  </si>
  <si>
    <t>3.1.3.B8</t>
  </si>
  <si>
    <r>
      <t>Instalacijski kabel položen delno podometno, delno uvlečen v instalacijske cevi in večji del položen na kabelske police - NYM-J-5x2,5 mm</t>
    </r>
    <r>
      <rPr>
        <vertAlign val="superscript"/>
        <sz val="10"/>
        <color theme="1"/>
        <rFont val="Arial Narrow"/>
        <family val="2"/>
        <charset val="238"/>
      </rPr>
      <t>2</t>
    </r>
  </si>
  <si>
    <t>3.1.3.B9</t>
  </si>
  <si>
    <t>Enako toda kabel NYM-J-2x1,5 mm2</t>
  </si>
  <si>
    <t>3.1.3.B10</t>
  </si>
  <si>
    <t>Enako toda kabel NYM-J-3x2,5 mm2</t>
  </si>
  <si>
    <t>3.1.3.B11</t>
  </si>
  <si>
    <t>Enako toda kabel NYM-J-5x1,5 mm2</t>
  </si>
  <si>
    <t>3.1.3.B12</t>
  </si>
  <si>
    <t>Enako toda kabel NYM-J-3x1,5 mm2</t>
  </si>
  <si>
    <t>3.1.3.B13</t>
  </si>
  <si>
    <t>Enako toda kabel NYM-J-4x1,5 mm2</t>
  </si>
  <si>
    <t>3.1.3.B14</t>
  </si>
  <si>
    <r>
      <t xml:space="preserve"> - LiYCY-24x1,5 mm</t>
    </r>
    <r>
      <rPr>
        <vertAlign val="superscript"/>
        <sz val="10"/>
        <rFont val="Arial Narrow"/>
        <family val="2"/>
        <charset val="238"/>
      </rPr>
      <t>2</t>
    </r>
  </si>
  <si>
    <t>3.1.3.B15</t>
  </si>
  <si>
    <r>
      <t xml:space="preserve"> - LiYCY-48x1,5 mm</t>
    </r>
    <r>
      <rPr>
        <vertAlign val="superscript"/>
        <sz val="10"/>
        <rFont val="Arial Narrow"/>
        <family val="2"/>
        <charset val="238"/>
      </rPr>
      <t>2</t>
    </r>
  </si>
  <si>
    <t>3.1.3.B16</t>
  </si>
  <si>
    <r>
      <t xml:space="preserve"> - LiYCY-8x1,5 mm</t>
    </r>
    <r>
      <rPr>
        <vertAlign val="superscript"/>
        <sz val="10"/>
        <rFont val="Arial Narrow"/>
        <family val="2"/>
        <charset val="238"/>
      </rPr>
      <t>2</t>
    </r>
  </si>
  <si>
    <t>3.1.3.B17</t>
  </si>
  <si>
    <t>Elektroinstalacijska cev, rebrasta, gibljiva, položena  podometno v opaž ali tlak podhoda  i. c. Φ 16 mm</t>
  </si>
  <si>
    <t>3.1.3.B18</t>
  </si>
  <si>
    <t>Enako toda i. c. Φ 23 mm</t>
  </si>
  <si>
    <t>3.1.3.B19</t>
  </si>
  <si>
    <t>Enako toda i. c. Φ 32 mm</t>
  </si>
  <si>
    <t>3.1.3.B20</t>
  </si>
  <si>
    <t>Enako toda i. c. Φ 50 mm</t>
  </si>
  <si>
    <t>3.1.3.B21</t>
  </si>
  <si>
    <t>Kabelske police, izdelane iz vročecinkane perforirane pločevine, komplet s pokrovi (po potrebi), spojnim, nosilnim in pritrdilnim priborom, položeni v nadstreških in podhodu-PK 50/60</t>
  </si>
  <si>
    <t>3.1.3.B22</t>
  </si>
  <si>
    <t>Enako toda polica PK 100/60</t>
  </si>
  <si>
    <t>3.1.3.B23</t>
  </si>
  <si>
    <t>Nadometna vtičnica v podhodu 230V, 16A, IP55</t>
  </si>
  <si>
    <t>3.1.3.B24</t>
  </si>
  <si>
    <t>3.1.3.B25</t>
  </si>
  <si>
    <t>3.1.3.B26</t>
  </si>
  <si>
    <t>3.1.3.B27</t>
  </si>
  <si>
    <t>3.1.3.B28</t>
  </si>
  <si>
    <r>
      <t>Vodnik za izenačevanje potencialo in povezavo kovinskih mas in opreme, položen prosto ali uvlečen v predhodno položene instalacijske cevi HO7V-U-6 mm</t>
    </r>
    <r>
      <rPr>
        <vertAlign val="superscript"/>
        <sz val="10"/>
        <color theme="1"/>
        <rFont val="Arial Narrow"/>
        <family val="2"/>
        <charset val="238"/>
      </rPr>
      <t>2</t>
    </r>
  </si>
  <si>
    <t>3.1.3.B29</t>
  </si>
  <si>
    <t>Razdelilnik RP-RZR podhod+zunanja razsvetljava) je predviden kot  ena večja ali dve manjši prosto stoječi termoplastični omari odporni na UV žarke, s ključavnico SŽ-EE, dimenzij 1250x1000x250 mm, IP55 z vgrajeno opremo. Pred izvedbo preveriti velikost:</t>
  </si>
  <si>
    <t>3.1.3.B30</t>
  </si>
  <si>
    <t>3.1.3.B31</t>
  </si>
  <si>
    <t>3.1.3.B32</t>
  </si>
  <si>
    <t>3.1.3.B33</t>
  </si>
  <si>
    <t>- stikalo 10 A vgradno na šino tripoložajno dvopolno 1-0-2</t>
  </si>
  <si>
    <t>3.1.3.B34</t>
  </si>
  <si>
    <t xml:space="preserve">-stikalo 10 A -na šino(2 polno, položaj 1-0-2) </t>
  </si>
  <si>
    <t>3.1.3.B35</t>
  </si>
  <si>
    <t>3.1.3.B36</t>
  </si>
  <si>
    <t>3.1.3.B37</t>
  </si>
  <si>
    <t>3.1.3.B38</t>
  </si>
  <si>
    <t xml:space="preserve"> - pomožni kontakt za instalacijski odklopnik </t>
  </si>
  <si>
    <t>3.1.3.B39</t>
  </si>
  <si>
    <t xml:space="preserve"> - pomožni kontakt za RCD stikalo</t>
  </si>
  <si>
    <t>3.1.3.B40</t>
  </si>
  <si>
    <t xml:space="preserve"> - kontaktor 230V, 20A, 2-0, krm. nap. 230V,AC</t>
  </si>
  <si>
    <t>3.1.3.B41</t>
  </si>
  <si>
    <t xml:space="preserve"> - kontaktor 230V, 20A, 4-0, krm. nap. 230V,AC</t>
  </si>
  <si>
    <t>3.1.3.B42</t>
  </si>
  <si>
    <t>-časovno stikalo, 24 ur, 7 dni krm. nap. 230V</t>
  </si>
  <si>
    <t>3.1.3.B43</t>
  </si>
  <si>
    <t>-zaščitno stik. RCCB In=63A, Ii=0,03A s povečano odpornostjo na atmosferska pražnenja</t>
  </si>
  <si>
    <t>3.1.3.B44</t>
  </si>
  <si>
    <t>-zaščitno stik. RCCB In=40A, Ii=0,03A s povečano odpornostjo na atmosferska pražnenja</t>
  </si>
  <si>
    <t>3.1.3.B45</t>
  </si>
  <si>
    <t>-FSA naprava za avtomatski ponovni vklop zaščitnega stikala</t>
  </si>
  <si>
    <t>3.1.3.B46</t>
  </si>
  <si>
    <t>-zaščitno stikalo KZS In=16A, Ii=0,03A</t>
  </si>
  <si>
    <t>3.1.3.B47</t>
  </si>
  <si>
    <t>-pomožni rele, 10A, 4-0, krm. nap. 230V,AC</t>
  </si>
  <si>
    <t>3.1.3.B48</t>
  </si>
  <si>
    <t>-pomožni rele, 8A, 2 CO, krm. nap. 24V,DC</t>
  </si>
  <si>
    <t>3.1.3.B49</t>
  </si>
  <si>
    <t xml:space="preserve">-tokovni nadzorni rele s pomožnim kontaktom, UR5I1011 </t>
  </si>
  <si>
    <t>3.1.3.B50</t>
  </si>
  <si>
    <t>-kontrolnik napetosti za tri faze z dvema pomožnima kontaktoma</t>
  </si>
  <si>
    <t>3.1.3.B51</t>
  </si>
  <si>
    <t xml:space="preserve">-grelec 45W, kot HZG45 </t>
  </si>
  <si>
    <t>3.1.3.B52</t>
  </si>
  <si>
    <t>-regulator temperature in vlage v omari</t>
  </si>
  <si>
    <t>3.1.3.B53</t>
  </si>
  <si>
    <t>-vtičnica 230V, 16A na šino v omari</t>
  </si>
  <si>
    <t>3.1.3.B54</t>
  </si>
  <si>
    <t>-prenapetostni odvodniki ta TT sistem nivo C</t>
  </si>
  <si>
    <t>3.1.3.B55</t>
  </si>
  <si>
    <t>-ločilni transformator 400/230 V, 160 VA</t>
  </si>
  <si>
    <t>3.1.3.B56</t>
  </si>
  <si>
    <t>-usmernik 230V,AC/24V,DC V, 100 VA</t>
  </si>
  <si>
    <t>3.1.3.B57</t>
  </si>
  <si>
    <r>
      <t>-vrstne sponke do vs 25 mm</t>
    </r>
    <r>
      <rPr>
        <vertAlign val="superscript"/>
        <sz val="11"/>
        <color theme="1"/>
        <rFont val="Arial Narrow"/>
        <family val="2"/>
        <charset val="238"/>
      </rPr>
      <t>2</t>
    </r>
  </si>
  <si>
    <t>3.1.3.B58</t>
  </si>
  <si>
    <r>
      <t>-vrstne sponke vs 16 za 16 mm</t>
    </r>
    <r>
      <rPr>
        <vertAlign val="superscript"/>
        <sz val="11"/>
        <color theme="1"/>
        <rFont val="Arial Narrow"/>
        <family val="2"/>
        <charset val="238"/>
      </rPr>
      <t>2</t>
    </r>
  </si>
  <si>
    <t>3.1.3.B59</t>
  </si>
  <si>
    <r>
      <t>-vrstne sponke vs 6 za 6 mm</t>
    </r>
    <r>
      <rPr>
        <vertAlign val="superscript"/>
        <sz val="11"/>
        <color theme="1"/>
        <rFont val="Arial Narrow"/>
        <family val="2"/>
        <charset val="238"/>
      </rPr>
      <t>2</t>
    </r>
  </si>
  <si>
    <t>3.1.3.B60</t>
  </si>
  <si>
    <t xml:space="preserve">-vrstne sponke vs 2,5 </t>
  </si>
  <si>
    <t>3.1.3.B61</t>
  </si>
  <si>
    <t xml:space="preserve">-vrstne sponke vs 1,5 </t>
  </si>
  <si>
    <t>3.1.3.B62</t>
  </si>
  <si>
    <t xml:space="preserve">-PEN zbiralka </t>
  </si>
  <si>
    <t>3.1.3.B63</t>
  </si>
  <si>
    <t>-kanal IKP1</t>
  </si>
  <si>
    <t>3.1.3.B64</t>
  </si>
  <si>
    <t xml:space="preserve">-tesnitev uvodnih cevi Raychem RDSS, 'ter razvlaževalni granulat </t>
  </si>
  <si>
    <t>3.1.3.B65</t>
  </si>
  <si>
    <t>Izkop in izdelava betonskega temelja z betonom C25/30 dimenzij 30x30x70 cm z vgradnjo nosilca za pritrditev ograje</t>
  </si>
  <si>
    <t>3.1.3.B66</t>
  </si>
  <si>
    <t>Nosilec žične ograje, pocinka jeklena cev fi 76,1 mm dolžine do 230 cm vgrajena v betonski temelj.</t>
  </si>
  <si>
    <t>3.1.3.B67</t>
  </si>
  <si>
    <t xml:space="preserve">Panel žične ograje narejen iz okvirja 180x50 cm s pocinkano cevjo fi 34. Pletena pocinkana mreža z okencem 30x30 mm velikosti 180x50 cm. Opremljen mora biti s tečaji in ključavnico s ključem SŽ-EE. Izvedba kot dvojna vrata. </t>
  </si>
  <si>
    <t>3.1.3.B68</t>
  </si>
  <si>
    <t xml:space="preserve">Panel žične ograje narejen iz okvirja 180x30 cm s pocinkano cevjo fi 34. Pletena pocinkana mreža z okencem 30x30 mm velikosti 180x25 cm. Izvedba fiksna pritrditev. </t>
  </si>
  <si>
    <t>3.1.3.B69</t>
  </si>
  <si>
    <t>Omarica narejena iz Rf materila z vrati in ključavnico SŽ-EE, dimenzij 15x10x10 cm, IP 40.  Omarica je lahko brez hrbtišča. Omarica se vgradi v odprtino v podhodu z namestitvijo vtičnice 230V, 16A, IP44.</t>
  </si>
  <si>
    <t>3.1.3.B70</t>
  </si>
  <si>
    <t>Ogrevanje žlote in odtočnih cevi. Dobava in montaža ATESTIRANE grelne instalacije v žloto in odtočne cevi do peskolova s pritrdilno in obesno opremo, z grelnim kablom GD 20W/m</t>
  </si>
  <si>
    <t>3.1.3.B71</t>
  </si>
  <si>
    <t>Stikalni blok z diferenčno in kratkostično zaščito ter avtomatiko za upravljanje preko temperaturnega regulatorja kot Egro Zorman</t>
  </si>
  <si>
    <t>3.1.3.B72</t>
  </si>
  <si>
    <t>Elektronski sklop EM, digitalni za optimalno krmiljenje ogrevanja žlebov s pogoji vlage in temperature</t>
  </si>
  <si>
    <t>3.1.3.B73</t>
  </si>
  <si>
    <t>Komplet žlebnih tipal vlage in temperature za elektronski sklop EM</t>
  </si>
  <si>
    <t>3.1.3.B74</t>
  </si>
  <si>
    <t>Temperaturni regulator za ročni vklop za vgradnjo na DIN letev, 0 do 40°C s tipalom 3m</t>
  </si>
  <si>
    <t>3.1.3.B75</t>
  </si>
  <si>
    <t>Drobni in vezni material, meritve, atesti, puščanje v pogon, tehnična dokumentacija</t>
  </si>
  <si>
    <t>3.1.3.B76</t>
  </si>
  <si>
    <r>
      <t>Dobava in polaganje napajalnega kabla za stikalni blok gretja žlot iz nadstrešnic -NYY-J-4 x 16 mm</t>
    </r>
    <r>
      <rPr>
        <vertAlign val="superscript"/>
        <sz val="10"/>
        <color theme="1"/>
        <rFont val="Arial Narrow"/>
        <family val="2"/>
        <charset val="238"/>
      </rPr>
      <t xml:space="preserve">2 </t>
    </r>
  </si>
  <si>
    <t>3.1.3.B77</t>
  </si>
  <si>
    <t>Izdelava poročila o vizualnem pregledu, preizkusu in meritvah električnih instalacij. Potrdilo o brezhibnem delovanju aktivne požarne zaščite (zasilna razsvetljava nadhoda in stopnišča).</t>
  </si>
  <si>
    <t>3.1.3.B78</t>
  </si>
  <si>
    <t>Dobava in polaganje nerjavečega traku Rf 30x3,5 mm v podhodu v armirano-betonsko konstrukcijo ter povezava z armaturo s sponko KON 09. Sponka na tekoči meter.</t>
  </si>
  <si>
    <t>3.1.3.B79</t>
  </si>
  <si>
    <t>Povezava dveh Rf trakov 30x3,5 s križno spojko KON 01A</t>
  </si>
  <si>
    <t>3.1.3.B80</t>
  </si>
  <si>
    <t>Povezava Rf traku 30x3,5mm s križno spojko KON 02A</t>
  </si>
  <si>
    <t>3.1.3.B81</t>
  </si>
  <si>
    <t>Element za fiksni ozemljilni priključek kot Hermi KON30.  Preko tega priključka se izvede povezava za GIP, DIP, Rf ročaji stopnišča, jeklene konstrukcije nadhoda, jeklene klopi in podobno.</t>
  </si>
  <si>
    <t>3.1.3.B82</t>
  </si>
  <si>
    <t xml:space="preserve">Dobava in polaganje vodnika fi 8mm iz Al legure na konzole za "Sika" kritino kompletno s konzolo SON04A po robu strehe ali na atiko s SON14 peronskegih nadstreškov. Konzola na vsaki meter dolžine. </t>
  </si>
  <si>
    <t>3.1.3.B83</t>
  </si>
  <si>
    <t xml:space="preserve">Dobava in polaganje vodnika fi 8mm iz Al legure na konzole za "Sika" kritino kompletno s konzolo SON017 prečno po peronskih nadstreških in po vrhu stopnišč-kompletno. Konzola na vsaki meter dolžine. </t>
  </si>
  <si>
    <t>3.1.3.B84</t>
  </si>
  <si>
    <t>Povezava ozemljila z nosilci nadstreška, ograje in pododbno, vijačna z 2xM8 z ušescem na nosilcu</t>
  </si>
  <si>
    <t>3.1.3.B85</t>
  </si>
  <si>
    <r>
      <t>Dobava in polaganje izolirane pocinkane jeklene vrvi 70 mm</t>
    </r>
    <r>
      <rPr>
        <vertAlign val="superscript"/>
        <sz val="10"/>
        <color theme="1"/>
        <rFont val="Arial Narrow"/>
        <family val="2"/>
        <charset val="238"/>
      </rPr>
      <t>2</t>
    </r>
    <r>
      <rPr>
        <sz val="10"/>
        <color theme="1"/>
        <rFont val="Arial Narrow"/>
        <family val="2"/>
        <charset val="238"/>
      </rPr>
      <t xml:space="preserve"> položene v alkaten cev fi 32 mm v gramozni gredi ali v cevi od ozemljila Rf-35x4mm do nosilca nadstreška, ograje in podobno, kompletno z vijakom in s kabelskim čevljem (dolžine do 5m).</t>
    </r>
  </si>
  <si>
    <t>3.1.3.B86</t>
  </si>
  <si>
    <t>Povezava zgoraj omenjenega na jekleno kontsrukcijo nadstreška s sponko SON16 in samoreznim vijakom.</t>
  </si>
  <si>
    <t>3.1.3.B87</t>
  </si>
  <si>
    <t>Dobava in montaža vezice za ozemljitev drogov ograje, in podobno H07V-K-16 mm2, l=0,5m</t>
  </si>
  <si>
    <t>3.1.3.B88</t>
  </si>
  <si>
    <t>3.1.3.B89</t>
  </si>
  <si>
    <t>Priključni vodotesni Raychem spoj</t>
  </si>
  <si>
    <t>3.1.3.B90</t>
  </si>
  <si>
    <t>Stikalni blok z diferenčno in kratkostično zaščito ter avtomatiko za upravljanje preko temperaturnega regulatorja kot Egro Zorman. Opremljen mora biti s ključavnico SŽ-EE.</t>
  </si>
  <si>
    <t>3.1.3.B91</t>
  </si>
  <si>
    <t>3.1.3.B92</t>
  </si>
  <si>
    <t>Temperaturni regulator za ročni vklop</t>
  </si>
  <si>
    <t>3.1.3.B93</t>
  </si>
  <si>
    <t>Elektronski sklop s tipali za samodejni vklop ob prisotnosti snega</t>
  </si>
  <si>
    <t>3.1.3.B94</t>
  </si>
  <si>
    <t>3.1.3.B95</t>
  </si>
  <si>
    <r>
      <t>Dobava in polaganje napajalnega kabla za stikalni blok gretja žlot iz razdelilnika RN, ter od stikalnega bloka do obeh nadstrešnic. NYY-J-4 x 10 mm</t>
    </r>
    <r>
      <rPr>
        <vertAlign val="superscript"/>
        <sz val="11"/>
        <color theme="1"/>
        <rFont val="Calibri"/>
        <family val="2"/>
        <charset val="238"/>
        <scheme val="minor"/>
      </rPr>
      <t>2</t>
    </r>
  </si>
  <si>
    <t>3.1.3.B96</t>
  </si>
  <si>
    <r>
      <t>Enako toda kabel NYY-J-3 x 4 mm</t>
    </r>
    <r>
      <rPr>
        <vertAlign val="superscript"/>
        <sz val="11"/>
        <color theme="1"/>
        <rFont val="Calibri"/>
        <family val="2"/>
        <charset val="238"/>
        <scheme val="minor"/>
      </rPr>
      <t>2</t>
    </r>
  </si>
  <si>
    <t>3.1.4</t>
  </si>
  <si>
    <t>Električne inštalacije zunanje razsvetljave za osvetlitev lokalne ceste in avtobusnega obračališča</t>
  </si>
  <si>
    <t>3.1.4.A</t>
  </si>
  <si>
    <t>3.1.4.B</t>
  </si>
  <si>
    <t>3.1.4.C</t>
  </si>
  <si>
    <t>3.1.4.D</t>
  </si>
  <si>
    <t>3.1.4.A1</t>
  </si>
  <si>
    <t>3.1.4.A2</t>
  </si>
  <si>
    <t>3.1.4.A3</t>
  </si>
  <si>
    <t>3.1.4.A4</t>
  </si>
  <si>
    <t>3.1.4.A5</t>
  </si>
  <si>
    <t>3.1.4.A6</t>
  </si>
  <si>
    <t>3.1.4.A7</t>
  </si>
  <si>
    <t xml:space="preserve">Izgradnja betonskega temelja za  drog razvetljave  z betonom C25/30  svetlih mer 80x80x150 cm, kompletno z sidrno ploščo in sidrnimi vijaki (nerjavečimi) ter uvodnimi pvc cevmi 1*50 mm, ter 1*36 mm za ozemljitev. </t>
  </si>
  <si>
    <t>3.1.4.A8</t>
  </si>
  <si>
    <t>Demontaža obstoječih drogov l=5m razsvetljave skupaj s temeljem dim 60x60x100 ter svetilko in odvoz na deponijo.</t>
  </si>
  <si>
    <t>3.1.4.B1</t>
  </si>
  <si>
    <t xml:space="preserve">Dobava in montaža pocinkanega jeklenega droga na izdelani temelj (cinkanje po SIST EN-ISO 1461). Drog dolžine L=8m montiran s sidrnimi vijaki. Opremljen naj bo  s spono za ozemljitev z vijakom. Vgrajeno naj ima vrstno sponko z odcepno varovalko tip PVE-5/6 (Stanovnik ali tej ustrezno). Sidrni vijaki morajo biti iz nerjavečega materiala. </t>
  </si>
  <si>
    <t>3.1.4.B2</t>
  </si>
  <si>
    <t>Konzola za namestitev dveh svetilk na drog  višine h=8m</t>
  </si>
  <si>
    <t>3.1.4.C1</t>
  </si>
  <si>
    <t xml:space="preserve">Svetilka za osvetlitev lokalne ceste; '5XB25H1B308D - Streetlight 20 mini, svetilka za kandelaber, porazdelitev svetilnosti: ST0.5a, izstop svetlobe:  asimetrično, način montaže: nastavek, nastavek, LED High Power LED, nazivni svetlobni tok: 7.370 lm, barva svetlobe: 730, barvna temperatura: 3000K, predstikalna naprava: EVG-z možnostjo zatemnjevanja,  termična zaščita, priklop na omrežje: 220..240V, AC, 50/60Hz, začetek
obratovalne dobe: 65.1 W, konec obratovalne dobe: 65.1 W, 
zaščitni razred (celota): zaščitni razred II (RII - zaščitno izoliranje), certifikacijski znak: CE, ENEC, VDE, odpornost na udarce: IK09, dopustna okoliška
temperatura za zunanja območja uporabe: -35..+50°C. </t>
  </si>
  <si>
    <t>3.1.4.C2</t>
  </si>
  <si>
    <t>3.1.4.C3</t>
  </si>
  <si>
    <r>
      <t xml:space="preserve">MTS BD24443 LED 20W 830 IP65  - vgradna stropna zunanja svetilka za osvetlitev nadstreška pri obračališču, stanovitne konstrukcije s povišano stopnjo zaščite IP65 in LED virom svetlobe tople barve 3000K in Ra&gt;80, izhodne svetilnosti svetilke 1875 lm, z zelo širokosnopno 86° simetrično optiko  po izračunu, prašno lakirano ohišje iz litega aluminija grafitno črne barve in varnostno kaljeno matirano steklo, z vgrajeno hibridno optiko z kmbinacijo visoko odsevne optike iz čistega aluminija in optičnih silikonskih leč za učinkovito omejitev bleščanja, zaščitnega razreda II z ločenim pretvornikom v IP65 zaščiti, odporna na udarce po IK07, za vpetje v sekundarni strop debeline do 45 mm, dimenzije: Ø145x93 mm, z možnostjo linijskega ožičenja, potrebni vgradni izrez: Ø128 x 100 mm, s predvideno obratovalno dobo 120 000h L80 B50  pri 25 °C,  z v primeru poškodbe ali okvare enostavno zamenjavo varnostnega stekla, predstikalne naprave, LED modula in tesnil, z zaščito proti sunkom napetosti po DIN EN61547, s certifikatom ENEC in energijskega razreda A++, z garancijo dobavljivosti nadomestnih delov vključno z LED enoto min. 20 let. </t>
    </r>
    <r>
      <rPr>
        <b/>
        <sz val="10"/>
        <rFont val="Arial Narrow"/>
        <family val="2"/>
        <charset val="238"/>
      </rPr>
      <t>Oznaka v načrtu S2.</t>
    </r>
  </si>
  <si>
    <t>3.1.4.D1</t>
  </si>
  <si>
    <r>
      <t>Dobava in polaganje kabla v izdelano kabelsko kanalizacijo (del v  betonska korita, del v pvc cevi) ali notranjosti droga. Oštevilčenje kablov v vseh kabelskih jaških in razdelilnikih. Kabel NYY-J-3x2,5 mm</t>
    </r>
    <r>
      <rPr>
        <vertAlign val="superscript"/>
        <sz val="11"/>
        <color theme="1"/>
        <rFont val="Calibri"/>
        <family val="2"/>
        <charset val="238"/>
        <scheme val="minor"/>
      </rPr>
      <t>2</t>
    </r>
  </si>
  <si>
    <t>3.1.4.D2</t>
  </si>
  <si>
    <r>
      <t>Enako toda kabel NYY-J-5x10 mm</t>
    </r>
    <r>
      <rPr>
        <vertAlign val="superscript"/>
        <sz val="11"/>
        <color theme="1"/>
        <rFont val="Calibri"/>
        <family val="2"/>
        <charset val="238"/>
        <scheme val="minor"/>
      </rPr>
      <t>2</t>
    </r>
  </si>
  <si>
    <t>3.1.4.D3</t>
  </si>
  <si>
    <t>3.1.4.D4</t>
  </si>
  <si>
    <t>3.1.4.D5</t>
  </si>
  <si>
    <r>
      <t>Dobava in polaganje izolirane pocinkane jeklene vrvi 70 mm</t>
    </r>
    <r>
      <rPr>
        <vertAlign val="superscript"/>
        <sz val="11"/>
        <color theme="1"/>
        <rFont val="Calibri"/>
        <family val="2"/>
        <charset val="238"/>
        <scheme val="minor"/>
      </rPr>
      <t>2</t>
    </r>
    <r>
      <rPr>
        <sz val="11"/>
        <color theme="1"/>
        <rFont val="Calibri"/>
        <family val="2"/>
        <charset val="238"/>
        <scheme val="minor"/>
      </rPr>
      <t xml:space="preserve"> položene v alkaten cev fi 32 mm v gramozni gredi ali v cevi od droga zunanje razsvetljave in drugih večjih prevodnih delov do ozemljila, kompletno z vijakom  (dolžine do 5m).</t>
    </r>
  </si>
  <si>
    <t>3.1.4.D6</t>
  </si>
  <si>
    <t>3.1.4.D7</t>
  </si>
  <si>
    <t>3_7</t>
  </si>
  <si>
    <t>SISTEM SCADA</t>
  </si>
  <si>
    <t/>
  </si>
  <si>
    <t>3.7.1</t>
  </si>
  <si>
    <t>OPOMBE</t>
  </si>
  <si>
    <t>3.7.1.A</t>
  </si>
  <si>
    <t>3.7.1.A1</t>
  </si>
  <si>
    <t xml:space="preserve">'Opomba: Vsa oprema in material se mora dobaviti z vsemi ustreznimi certifikati, atesti, garancijami, navodili za obratovanje, vzdrževanje, posluževanje in servisiranje (v skladu z veljavno zakonodajo in zahtevami naročnika) . </t>
  </si>
  <si>
    <t>/</t>
  </si>
  <si>
    <t>3.7.1.A2</t>
  </si>
  <si>
    <t>Opomba: Pri opremi in materialu je potrebno upoštevati stroške izdelave meritev, preizkusa in zagona, vključno s pridobitvijo ustreznih certifikatov in potrdil s strani pooblaščenih institucij.</t>
  </si>
  <si>
    <t>3.7.1.A3</t>
  </si>
  <si>
    <t>Opomba: Pri izvedbi je potrebno upoštevati stroške vseh pripravljalnih in zaključnih del (vključno z usklajevanjem z ostalimi izvajalci na objektu) ter vse transportne, skladiščne, zavarovalne in ostale splošne stroške.</t>
  </si>
  <si>
    <t>3.7.1.A4</t>
  </si>
  <si>
    <t>Opomba: Nepredvidena dela (material in delo) so določena z odstotkom od investicije - obračunati po dejansko izvedenih delih z vpisom nadzornega organa v gradbeni dnevnik!</t>
  </si>
  <si>
    <t>3.7.1.A5</t>
  </si>
  <si>
    <t>Opomba: Pri vseh postavkah se upošteva dobava in montaža opreme, v kolikor ni navedeno drugače.</t>
  </si>
  <si>
    <t>3.7.2</t>
  </si>
  <si>
    <t>ZUNANJE NAPRAVE IN ZEMELJSKA DELA</t>
  </si>
  <si>
    <t>3.7.2.A</t>
  </si>
  <si>
    <t>KABLI</t>
  </si>
  <si>
    <t>3.7.2.B</t>
  </si>
  <si>
    <t>3.7.2.A1</t>
  </si>
  <si>
    <t>Opomba: V postavkah kablov se upošteva dobavo in polaganje kablov v kabelsko kanalizacijo, kabelska korita, kabelske police ali inštalacijske cevi.</t>
  </si>
  <si>
    <t>3.7.2.A2</t>
  </si>
  <si>
    <t>Energetski kabel N2HX-J  3 x 2,5 mm2</t>
  </si>
  <si>
    <t>3.7.2.A3</t>
  </si>
  <si>
    <t xml:space="preserve">TK kabel TK 59 M 30 x 4 x 0,8  </t>
  </si>
  <si>
    <t>3.7.2.A4</t>
  </si>
  <si>
    <t>J-H(St)H 4X2X0,8, Cca s1 d2 a1 po CPR</t>
  </si>
  <si>
    <t>3.7.2.A5</t>
  </si>
  <si>
    <t>J-H(St)H 10X2X0,8, Cca s1 d2 a1 po CPR</t>
  </si>
  <si>
    <t>3.7.2.A6</t>
  </si>
  <si>
    <t>J-H(St)H 20X2X0,8, Cca s1 d2 a1 po CPR</t>
  </si>
  <si>
    <t>3.7.2.A7</t>
  </si>
  <si>
    <t>STP 4x2 kat. 6</t>
  </si>
  <si>
    <t>3.7.2.A8</t>
  </si>
  <si>
    <t>Zaključevanje STP kabla kat. 6 s konektorjem RS232</t>
  </si>
  <si>
    <t>vremenska postaja</t>
  </si>
  <si>
    <t>3.7.2.A9</t>
  </si>
  <si>
    <t>Zaključevanje STP kabla kat. 6 s konektorjem - stran krmilnika (RS232)</t>
  </si>
  <si>
    <t>3.7.2.A10</t>
  </si>
  <si>
    <t>Zaključevanje STP kabla kat. 6 s konektorjem RJ45</t>
  </si>
  <si>
    <t>3.7.2.A11</t>
  </si>
  <si>
    <t>Uvod, zapiranje in zaključitev EE kabla na napravi ali razdelilni omari.</t>
  </si>
  <si>
    <t>3.7.2.A12</t>
  </si>
  <si>
    <t>Uvod, zapiranje in zaključitev TK/TD kabla na napravi, v kabelski omari ali TK prostoru, do 5x4 ali 10x2.</t>
  </si>
  <si>
    <t>3.7.2.A13</t>
  </si>
  <si>
    <t>Uvod, zapiranje in zaključitev TK/TD kabla na napravi, v kabelski omari ali TK prostoru, do 10x4 ali 20x2.</t>
  </si>
  <si>
    <t>3.7.2.A14</t>
  </si>
  <si>
    <t>Uvod, zapiranje in zaključitev TK/TD kabla na napravi, v kabelski omari ali TK prostoru, do 35x4.</t>
  </si>
  <si>
    <t>3.7.2.A15</t>
  </si>
  <si>
    <t>Označitev vseh kablov v kabelskih jaških, tehničnih prostorih, omarah, kabelskih policah.</t>
  </si>
  <si>
    <t>3.7.2.A16</t>
  </si>
  <si>
    <t>Električne meritve kablov, na bobnu, položene, dolžine, končne - vse</t>
  </si>
  <si>
    <t xml:space="preserve">ZEMELJSKA DELA </t>
  </si>
  <si>
    <t>3.7.2.B1</t>
  </si>
  <si>
    <t>Opomba: Kabelska trasa je zajeta v popisih SV naprav, prestavitvi in zaščiti SVTK naprav, električnih inštalacij.</t>
  </si>
  <si>
    <t>3.7.3</t>
  </si>
  <si>
    <t>NOTRANJE NAPRAVE</t>
  </si>
  <si>
    <t>3.7.3.A</t>
  </si>
  <si>
    <t>3.7.3.B</t>
  </si>
  <si>
    <t>3.7.3.C</t>
  </si>
  <si>
    <t>3.7.3.D</t>
  </si>
  <si>
    <t>SISTEMSKA OMARA</t>
  </si>
  <si>
    <t>3.7.3.A1</t>
  </si>
  <si>
    <t>Dobava in montaža 19'' sistemske omare višine 46U (600x600x2200 mm), vključno z izvedbo nosilne podkonstrukcije pod dvojnim podom, kpl.</t>
  </si>
  <si>
    <t>3.7.3.A2</t>
  </si>
  <si>
    <t>Dobava in montaža kabelskega delilnika za letvice LSA PROFIL 10/2, 2 rebri, s profili in pritrdilnim materialom za vgradnjo v sistemsko omaro.</t>
  </si>
  <si>
    <t>3.7.3.A3</t>
  </si>
  <si>
    <t>Dobava in montaža ločilne letvice LSA PROFIL 10/2 za zunanje povezave.</t>
  </si>
  <si>
    <t>3.7.3.A4</t>
  </si>
  <si>
    <t>Dobava in montaža napisne vratice za letvico LSA PROFIL 10/2.</t>
  </si>
  <si>
    <t>3.7.3.A5</t>
  </si>
  <si>
    <t>Dobava in montaža ločilne in napisne letvice za notranje povezave.</t>
  </si>
  <si>
    <t>3.7.3.A6</t>
  </si>
  <si>
    <t>Dobava in vgradnja montažne plošče v sistemsko omaro za namestitev strojne in intašalacijske opreme.</t>
  </si>
  <si>
    <t>3.7.3.A7</t>
  </si>
  <si>
    <t>Dobava in motnaža varovalnih elementov, relejev, vrstnih sponk, montažnih letev, inštalacijskih kanalov.</t>
  </si>
  <si>
    <t>3.7.3.A8</t>
  </si>
  <si>
    <t>Zvijavi vodnik z rumeno-zeleno izolacijo za izenačevanje potencialov in povezavo kovinskih mas, kpl z zaključevanjem, položen prosto ali uvlečen v predhodno položene instalacijske cevi
 - 16 mm² (H07Z-K Cca, s1, d2, a1).</t>
  </si>
  <si>
    <t>3.7.3.A9</t>
  </si>
  <si>
    <t>Povezovalni in montažni material.</t>
  </si>
  <si>
    <t>3.7.3.A10</t>
  </si>
  <si>
    <t>Izdelava ožičenja.</t>
  </si>
  <si>
    <t>KRMILNA OPREMA NA LOKALNEM NIVOJU</t>
  </si>
  <si>
    <t>3.7.3.B1</t>
  </si>
  <si>
    <t>Dobava in vgradnja strojne opreme lokalnega nivoja, kpl za postajo, vključno z napajalniki za napajanje strojne opreme in izvedbo krmiljenja, s potrebnimi povezavami.</t>
  </si>
  <si>
    <t>3.7.3.B2</t>
  </si>
  <si>
    <t>Izdelava aplikativne programske opreme na krmilnem nivoju, vključno s testiranjem povezav na objektu, testiranjem sistema na objektu, zagonom sistema, nastavitvijo parametrov delovanja.</t>
  </si>
  <si>
    <t>3.7.3.B3</t>
  </si>
  <si>
    <t>Izdelava elaborata notranjih povezav sistema SCADA glede na ponujeno opremo.</t>
  </si>
  <si>
    <t>3.7.3.B4</t>
  </si>
  <si>
    <t>Dobava in montaža delovne postaje (mini PC računalnik) z licenčno programsko opremo, z naloženim novejšim operacijskim sistemom in SCADA vmesnikom, za delovno mesto prometnika.</t>
  </si>
  <si>
    <t>3.7.3.B5</t>
  </si>
  <si>
    <t>Dobava in montaža monitorja 27'' LED IPS, namesittev na nosilec VESA.</t>
  </si>
  <si>
    <t>3.7.3.B6</t>
  </si>
  <si>
    <t>Dobava in montaža delovne postaje z licenčno programsko opremo, z naloženim novejšim operacijskim sistemom, SCADA vmesnikom, za delovno mesto vzdrževalec SCADA sistema, monitorjem 27", USB slovensko tipkovnico in USB optično miško.</t>
  </si>
  <si>
    <t>3.7.3.B7</t>
  </si>
  <si>
    <t>Pisalna miza za delovno mesto vzdrževalca SCADA sistema, dimenzij 120x80 cm.</t>
  </si>
  <si>
    <t>montaža v SV prostor Domžale</t>
  </si>
  <si>
    <t>3.7.3.B8</t>
  </si>
  <si>
    <t>Dobava in montaža aluminijastega parapeta (npr. AT 155/72 mmi) na steno, s pokrovom, zaključnimi in spojnimi elementi.</t>
  </si>
  <si>
    <t>montaža nad delovno mizo v SV prostoru Domžale</t>
  </si>
  <si>
    <t>3.7.3.B9</t>
  </si>
  <si>
    <t>Dobava dvojne vtičnice 2x230V UPS-rdeča za vgradnjo v parapetni kanal, z adapterjem, nosilcem in okvirjem.</t>
  </si>
  <si>
    <t>3.7.3.B10</t>
  </si>
  <si>
    <t>Zidna polica za dokumentacijo, cca 100x30 cm.</t>
  </si>
  <si>
    <t>CENTRALNI NADZORNI SISTEM</t>
  </si>
  <si>
    <t>3.7.3.C1</t>
  </si>
  <si>
    <t>Integracija lokalnega nivoja v centralni nadzorni sistem, vključno z licencami in dopolnitvami aplikativne programske opreme, izdelava zaslonske slike postaje Domžale.</t>
  </si>
  <si>
    <t>3.7.3.C2</t>
  </si>
  <si>
    <t>Opomba: Centralni nadzorni sistem ni predmet načrta.</t>
  </si>
  <si>
    <t>OSTALA DELA</t>
  </si>
  <si>
    <t>3.7.3.D1</t>
  </si>
  <si>
    <t xml:space="preserve">Dobava in vgradnja senzorja temperature s termostatom za zaznavo previsoke temperature. Napajanje z 230 V AC. Nastavitev temperature vsaj +15°C do +30°C, natančnost &lt; 1°C. </t>
  </si>
  <si>
    <t xml:space="preserve">SV prostor, NN prostor. Mikrolokacijo vgradnje se določi ob sodelovanju upravljavca. </t>
  </si>
  <si>
    <t>3.7.3.D2</t>
  </si>
  <si>
    <t>Dobava in polaganje kabla v kabelska korita, kabelske police ali inštalacijsko cev:
- H05VV-F 4G1,5 mm², Eca po CPR.</t>
  </si>
  <si>
    <t>Priklop termostata na R-SV omaro.</t>
  </si>
  <si>
    <t>3.7.3.D3</t>
  </si>
  <si>
    <t>3.7.3.D4</t>
  </si>
  <si>
    <t>Izvedba podometne inštalacije z rebrasto, gibljivo inštalacijsko cevjo premera 25 mm</t>
  </si>
  <si>
    <t>3.7.4</t>
  </si>
  <si>
    <t>OSTALA IN SPLOŠNA DELA</t>
  </si>
  <si>
    <t>3.7.4.A</t>
  </si>
  <si>
    <t>3.7.4.A1</t>
  </si>
  <si>
    <t>Pripravljalna in zaključna dela na objektu.</t>
  </si>
  <si>
    <t>3.7.4.A2</t>
  </si>
  <si>
    <t>Preizkušanje in spuščanje v pogon, izdelava merilne in preiskusne dokumentacije, tehnični prevzemi.</t>
  </si>
  <si>
    <t>Poučevanje porabnika.</t>
  </si>
  <si>
    <t>3_6</t>
  </si>
  <si>
    <t>ELEKTRIČNO GRETJE KRETNIC</t>
  </si>
  <si>
    <t>3.6.1</t>
  </si>
  <si>
    <t>3.6.1.A</t>
  </si>
  <si>
    <t>3.6.1.A1</t>
  </si>
  <si>
    <t xml:space="preserve">Opomba: Vsa oprema in material se mora dobaviti z vsemi ustreznimi certifikati, atesti, garancijami, navodili za obratovanje, vzdrževanje, posluževanje in servisiranje (v skladu z veljavno zakonodajo in zahtevami naročnika). </t>
  </si>
  <si>
    <t>3.6.1.A3</t>
  </si>
  <si>
    <t>3.6.1.A4</t>
  </si>
  <si>
    <t>3.6.1.A5</t>
  </si>
  <si>
    <t>3.6.2</t>
  </si>
  <si>
    <t>3.6.2.A</t>
  </si>
  <si>
    <t>3.6.2.B</t>
  </si>
  <si>
    <t>3.6.2.C</t>
  </si>
  <si>
    <t>3.6.2.D</t>
  </si>
  <si>
    <t>DEMONTAŽE</t>
  </si>
  <si>
    <t>3.6.2.A1</t>
  </si>
  <si>
    <t>3.6.2.A2</t>
  </si>
  <si>
    <t>Energetski kabel NAYBY-J  4 x 70 mm2.</t>
  </si>
  <si>
    <t>3.6.2.A3</t>
  </si>
  <si>
    <t>Energetski kabel NYBY-O  4 x 10 mm2.</t>
  </si>
  <si>
    <t>3.6.2.A4</t>
  </si>
  <si>
    <t>Energetski kabel NYBY-O  4 x 4 mm2.</t>
  </si>
  <si>
    <t>3.6.2.A5</t>
  </si>
  <si>
    <t>Energetski kabel N2HX-J  3 x 2,5 mm2.</t>
  </si>
  <si>
    <t>3.6.2.A6</t>
  </si>
  <si>
    <t xml:space="preserve">TK kabel TK 59 M 3 x 4 x 0,8.  </t>
  </si>
  <si>
    <t>3.6.2.A7</t>
  </si>
  <si>
    <t>Signalni kabel SPZ 5 x 0,9.</t>
  </si>
  <si>
    <t>3.6.2.A8</t>
  </si>
  <si>
    <t>H07V-K rum/zel  1 x 16 mm2.</t>
  </si>
  <si>
    <t>3.6.2.A9</t>
  </si>
  <si>
    <t>3.6.2.A10</t>
  </si>
  <si>
    <t>Uvod, zapiranje in zaključitev SPZ kabla na napravi ali razdelilni omari, 5 žilni.</t>
  </si>
  <si>
    <t>3.6.2.A11</t>
  </si>
  <si>
    <t>3.6.2.A12</t>
  </si>
  <si>
    <t>Dobava in izdelava kabelske spojke na energetskem kablu do 4x25 mm2 oz. 4x10 mm2 z armaturo.</t>
  </si>
  <si>
    <t>npr. Cellpack M12</t>
  </si>
  <si>
    <t>3.6.2.A13</t>
  </si>
  <si>
    <t>Dobava in izdelava kabelske spojke na energetskem kablu do 4x95 mm2 oz. 4x70 mm2 z armaturo.</t>
  </si>
  <si>
    <t>npr. Cellpack M14</t>
  </si>
  <si>
    <t>3.6.2.A14</t>
  </si>
  <si>
    <t>Dobava in polaganje zaščitne samougasne cevi (premer cevi prilagoditi premeru kabla).</t>
  </si>
  <si>
    <t>zaščita zunanjih kablov v notranjem prostoru</t>
  </si>
  <si>
    <t>3.6.2.A15</t>
  </si>
  <si>
    <t>3.6.2.A16</t>
  </si>
  <si>
    <t>Električne meritve energetskih kablov, na bobnu, položene, dolžine, končne - vse.</t>
  </si>
  <si>
    <t>3.6.2.A17</t>
  </si>
  <si>
    <t>Električne meritve TK kablov, na bobnu, položene, dolžine, končne - vse.</t>
  </si>
  <si>
    <t>3.6.2.B1</t>
  </si>
  <si>
    <t>Dobava in montaža razdelilne omare gretja kretnic ROG A z opremo, skladno s specifikacijo, ki je priložena načrtu, kpl.</t>
  </si>
  <si>
    <t>3.6.2.B2</t>
  </si>
  <si>
    <t>Dobava in montaža razdelilne omare gretja kretnic ROG B z opremo, skladno s specifikacijo, ki je priložena načrtu, kpl.</t>
  </si>
  <si>
    <t>3.6.2.B3</t>
  </si>
  <si>
    <t>Ureditev stojišča omare 1,5x1,5 m (šxd) s pranimi ploščami, betonskimi robniki, betonsko podlago in obdelavo stikov, kpl z materialom.</t>
  </si>
  <si>
    <t>ROG B</t>
  </si>
  <si>
    <t>3.6.2.B4</t>
  </si>
  <si>
    <t>Dobava in montaža električnega ploščatega grelnika THE L=4,70 m, 1500W/230V s priključnim kablom, polaganje in zaključitev kabla v priključni omarici.</t>
  </si>
  <si>
    <t>3.6.2.B5</t>
  </si>
  <si>
    <t>Dobava in montaža sponke za pritrditev grelca na tirnico S 49.</t>
  </si>
  <si>
    <t>3.6.2.B6</t>
  </si>
  <si>
    <t>Dobava in montaža nosilca za glavo grelca za tirnico S 49.</t>
  </si>
  <si>
    <t>3.6.2.B7</t>
  </si>
  <si>
    <t>Dobava in polaganje zaščitne fleksibilne cevi Φ19/25mm.</t>
  </si>
  <si>
    <t>med priključno omarico in grelcem</t>
  </si>
  <si>
    <t>3.6.2.B8</t>
  </si>
  <si>
    <t>Pritrditev zaščitne cevi na prag, z materialom.</t>
  </si>
  <si>
    <t>betonski prag</t>
  </si>
  <si>
    <t>3.6.2.B9</t>
  </si>
  <si>
    <t>Dobava in montaža priključne omarice (PO) za električne grelce z opremo, 1 uvod 4 izvodi (plastična), z nogo in izvedba tesnjenja uvodov.</t>
  </si>
  <si>
    <t>3.6.2.B10</t>
  </si>
  <si>
    <t>Dobava in montaža priključne omarice (PO) za padavinska senzorja z opremo, 1 uvod 4 izvodi (plastična), z nogo in izvedba tesnjenja uvodov.</t>
  </si>
  <si>
    <t>3.6.2.B11</t>
  </si>
  <si>
    <t>Dobava in montaža priključne omarice (PO) za padavinski senzor z opremo, vključno z nosilcem in montažo na drog ter izvedbo tesnjenja uvodov.</t>
  </si>
  <si>
    <t>3.6.2.C1</t>
  </si>
  <si>
    <t>Opomba: Kabelska trasa je zajeta v popisih načrtov SV naprav in prestavitvi in zaščiti SVTK naprav.</t>
  </si>
  <si>
    <t>3.6.2.D1</t>
  </si>
  <si>
    <t>Demontaža obstoječega električnega gretja kretnice, ki vključuje demontažo grelcev s priključnimi kabli (povprečno 4 na kretnico), demontažo priključne omarice, zaščitnih cevi, pritrdilnega pribora in ostalega drobnega materiala. Odvoz na deponijo v skladu s predpisi ali v skladišče upravljavca SVTK naprav.</t>
  </si>
  <si>
    <t>3.6.2.D2</t>
  </si>
  <si>
    <t>Demontaža obstoječe razdelilne omare gretja kretnic s podstavkom. Odvoz na deponijo v skladu s predpisi.</t>
  </si>
  <si>
    <t>3.6.2.D3</t>
  </si>
  <si>
    <t>Demontaža obstoječega krmilnika gretja kretnic z releji, vrsnimi sponkami in povezavami, kpl. Odvoz v skladišče upravljavca SVTK naprav.</t>
  </si>
  <si>
    <t>Siemens Logo!; montirano v napajalni omari SV naprav</t>
  </si>
  <si>
    <t>3.6.2.D4</t>
  </si>
  <si>
    <t>Demontaža in izvlečenje obstoječih kablov iz cevi ali kabelskih korit, navitje kabla na boben - ocenjena dolžina.</t>
  </si>
  <si>
    <t>3.6.2.D5</t>
  </si>
  <si>
    <t>Prevoz kabla na kabelskem bobnu v skladišče SVTK (do 100 km) - ocena.</t>
  </si>
  <si>
    <t>3.6.2.D6</t>
  </si>
  <si>
    <t>Dobava in zapiranje kabelskih koncev s termoskrčno kabelsko kapo - ocenjena količina.</t>
  </si>
  <si>
    <t>3.6.2.D7</t>
  </si>
  <si>
    <t>Izvedba električnih meritev izvlečenega kabla na bobnu z izdelavo merilnega poročila.</t>
  </si>
  <si>
    <t>3.6.3</t>
  </si>
  <si>
    <t>3.6.3.A</t>
  </si>
  <si>
    <t>3.6.3.A1</t>
  </si>
  <si>
    <t>Dobava in montaža vremenske postaje s kontrolno enoto, padavinskim senzorjem, senzorjem temperature tople tirnice, senzorjem temperature hladne tirnice, priključnimi kabli z uvezavo v sistem, kpl.</t>
  </si>
  <si>
    <t>kot npr. Icelert 407M</t>
  </si>
  <si>
    <t>3.6.3.A2</t>
  </si>
  <si>
    <t>Dobava in montaža upravljalne omare gretja kretnic UOG z opremo, skladno s specifikacijo, ki je priložena načrtu, kpl.</t>
  </si>
  <si>
    <t>3.6.3.A3</t>
  </si>
  <si>
    <t>Dobava in montaža z vijačenjem nadometnega inštalacijskega kanala 100x60 mm.</t>
  </si>
  <si>
    <t>3.6.3.A4</t>
  </si>
  <si>
    <t>Drobni material</t>
  </si>
  <si>
    <t>3.6.4</t>
  </si>
  <si>
    <t>3.6.4.A</t>
  </si>
  <si>
    <t>3.6.4.A1</t>
  </si>
  <si>
    <t>3.6.4.A2</t>
  </si>
  <si>
    <t>Preizkušanje in spuščanje v pogon, tehnični prevzemi, izdelava merilne in preiskusne dokumentacije.</t>
  </si>
  <si>
    <t>3.6</t>
  </si>
  <si>
    <t>3.7</t>
  </si>
  <si>
    <t xml:space="preserve">Komprimacija v plasteh po 30 cm. Ev2 = 100 MN/m2, %PR = 98%  </t>
  </si>
  <si>
    <t>2.1.5.D12</t>
  </si>
  <si>
    <t>0_2</t>
  </si>
  <si>
    <t>0.2</t>
  </si>
  <si>
    <t>NAČRT TIRNIH NAPRAV S PERONOM</t>
  </si>
  <si>
    <t>0.2.1</t>
  </si>
  <si>
    <t>TIRNE NAPRAVE</t>
  </si>
  <si>
    <t>0.2.1.A</t>
  </si>
  <si>
    <t>PRIPRAVLJALNA DELA</t>
  </si>
  <si>
    <t>0.2.1.B</t>
  </si>
  <si>
    <t>ZGORNJI USTROJ</t>
  </si>
  <si>
    <t>0.2.1.C</t>
  </si>
  <si>
    <t>SPODNJI USTROJ</t>
  </si>
  <si>
    <t>0.2.1.D</t>
  </si>
  <si>
    <t>0.2.1.E</t>
  </si>
  <si>
    <t>OTOČNI PERON</t>
  </si>
  <si>
    <t>0.2.1.F</t>
  </si>
  <si>
    <t>STRANSKI PERON IN DOSTOPNE POVRŠINE</t>
  </si>
  <si>
    <t>0.2.1.G</t>
  </si>
  <si>
    <t>UREDITEV DOSTOPA NA ZAHODNI STRANI</t>
  </si>
  <si>
    <t>0.2.1.H</t>
  </si>
  <si>
    <t>NIVOJSKI PREHOD  - ANPr 12,9</t>
  </si>
  <si>
    <t>0.2.1.I</t>
  </si>
  <si>
    <t>PARKIRIŠČE</t>
  </si>
  <si>
    <t>0.2.1.A1</t>
  </si>
  <si>
    <t>0.2.1.A2</t>
  </si>
  <si>
    <t>Obnova in zavarovanje zakoličbe osi tirov in kretnic</t>
  </si>
  <si>
    <t>0.2.1.A3</t>
  </si>
  <si>
    <t>0.2.1.A4</t>
  </si>
  <si>
    <t>Rušenje in odstranitev kanala v arm.bet.izvedbi pod tirom v dolž.ca 10m ter vsem kovinskim tehtnim mehanizmom s kovinskim pokrovom; z odvozom v stalno deponijo</t>
  </si>
  <si>
    <t>Odstranitev nivojskih dostopov na peron v leseni izvedbi z odvozom materiala v stalno deponijo; 2 x po 1,80m</t>
  </si>
  <si>
    <t>Kompletna izdelava začasnega prehoda iz lesenih plohov, z odstranitvijo po končani uporabi</t>
  </si>
  <si>
    <t>0.2.1.B1</t>
  </si>
  <si>
    <t>0.2.1.B2</t>
  </si>
  <si>
    <t>Odstranitev obst.raztirnikov R1 in R4 na tiru št.101</t>
  </si>
  <si>
    <t>0.2.1.B3</t>
  </si>
  <si>
    <t>Kompletna odstranitev tir 49E1 in 45E1 na lesenih pragih z nakladanjem tirnic, pragov in d.t.m. na vagone ter odvozom demontiranega materiala na razdaljo do 100km. Vključno s stroški za uničenje trohnin.</t>
  </si>
  <si>
    <t>0.2.1.B4</t>
  </si>
  <si>
    <t>Kompletna odstranitev obstoječeih kretnic 49E1 na leseni pragih z nakladanjem na vagone ter odvozom materiala na razdaljo do 100km; vključno s stroški za uničenje trohnin.
-navadne kretnice</t>
  </si>
  <si>
    <t>0.2.1.B5</t>
  </si>
  <si>
    <t>Dobava in kompletno polaganje novih kretnic 49E1 vključno s kretniškimi zvezami do 10,0m, na novi tirni gredi deb.min.30cm pod pragom, na betonskih pragovih s podložno gumo, z elastično pritrditvijo. Kompletno z vsemi regulacijami in podbijanjem. 
49E1 - 300 - 6st - kretnice št.: 1,2,3,4,5</t>
  </si>
  <si>
    <t>0.2.1.B6</t>
  </si>
  <si>
    <t>0.2.1.B7</t>
  </si>
  <si>
    <t>Izvedba prehodne tirnice v dolž.7,20cm - tirnica 49E1 iz stare in nove tirnice</t>
  </si>
  <si>
    <t>0.2.1.B8</t>
  </si>
  <si>
    <t>Smerna in višinska regulacija tira na priključkih z obstoječim tirom</t>
  </si>
  <si>
    <t>0.2.1.B9</t>
  </si>
  <si>
    <t>Strojne regulacije tira in kretnic zaradi faznosti del; pavšal</t>
  </si>
  <si>
    <t>0.2.1.B10</t>
  </si>
  <si>
    <t>0.2.1.B11</t>
  </si>
  <si>
    <t xml:space="preserve">Aluminotermitsko varjenje tirnic in kretnic, vključno z dobavo materiala
49E1 </t>
  </si>
  <si>
    <t>0.2.1.B12</t>
  </si>
  <si>
    <t xml:space="preserve">Sproščanje tira v NZT </t>
  </si>
  <si>
    <t>0.2.1.B13</t>
  </si>
  <si>
    <t xml:space="preserve">Sproščanje kretnic v NZT </t>
  </si>
  <si>
    <t>0.2.1.B14</t>
  </si>
  <si>
    <t>Dobava in vgraditev kap proti bočnemu premiku tira na betonskih pragih</t>
  </si>
  <si>
    <t>0.2.1.B15</t>
  </si>
  <si>
    <t xml:space="preserve">Dobava in montaža zavornega tirnega zaključka </t>
  </si>
  <si>
    <t>0.2.1.B16</t>
  </si>
  <si>
    <t>Betonske ločnice; dobava in vgraditev</t>
  </si>
  <si>
    <t>0.2.1.B17</t>
  </si>
  <si>
    <t>Dobava, izdelava in vgraditev nagibnih kazal, komplet z izdelavo temeljev</t>
  </si>
  <si>
    <t>0.2.1.B18</t>
  </si>
  <si>
    <t>Izdelava in vgraditev hm in km oznak</t>
  </si>
  <si>
    <t>0.2.1.B19</t>
  </si>
  <si>
    <t xml:space="preserve">Dobava in izdelava oznak za os in niveleto tira </t>
  </si>
  <si>
    <t>0.2.1.B20</t>
  </si>
  <si>
    <t>Dobava, izdelava in vgraditev oznak za kontrolo vzdolžnega potovanja tirnic</t>
  </si>
  <si>
    <t>0.2.1.B21</t>
  </si>
  <si>
    <t>Dobava, izdelava in vgraditev stalnih oznak za zavarovanje elementov krivin</t>
  </si>
  <si>
    <t>0.2.1.B22</t>
  </si>
  <si>
    <t>Signalna oznaka 33 "sprememba progovne hitrosti na…km/h"; dobava in vgraditev</t>
  </si>
  <si>
    <t>0.2.1.B23</t>
  </si>
  <si>
    <t>Signalna oznaka 34 "pričakuj spremembo progovne hitrosti na…km/h"; dobava in vgraditev</t>
  </si>
  <si>
    <t>0.2.1.B24</t>
  </si>
  <si>
    <t>Brušenje tirnic in zaključne meritve</t>
  </si>
  <si>
    <t>0.2.1.B25</t>
  </si>
  <si>
    <t>Strošek merilnih voženj za zagotovitev stanja proge po opravljeni obnovi ter strošek meritev svetlega profila proge; pavšal</t>
  </si>
  <si>
    <t>0.2.1.B26</t>
  </si>
  <si>
    <t>Zasip medtirja z vodopropustnim materialom - drobljencem; dobava, vgrajevanje in utrjevanje</t>
  </si>
  <si>
    <t>0.2.1.B27</t>
  </si>
  <si>
    <t xml:space="preserve">Izdelava, dobava in montaža tipske jeklene, mrežne ograje višine 2,0 m, sestavljena iz jeklenih stebričkov (razmak ca 2,52 m), vgrajene v betonski temelj (bet.cev Ø 30cm, h = 50 cm, položene na podložni beton ter zalita z betonom C12/15- skupna globina 0,80cm), ograjnega mrežnega panela (dolžine panela 2,5 m) varjenega iz jeklenih palic Ø 5 mm, montiran med stebri. Vsi jekleni deli so vroče cinkani in dodatno plastificirani z barvo po izbiri projektanta ter ozemljeni. Izvedba po detajlih izbranega sistema (kot npr. ograje Kočevar) in kontroli mer na objektu; levo ob tiru št.2 </t>
  </si>
  <si>
    <t>0.2.1.C1</t>
  </si>
  <si>
    <t>Postavitev in zavarovanje prečnih profilov</t>
  </si>
  <si>
    <t>0.2.1.C2</t>
  </si>
  <si>
    <t>Izdelava zagatne stene vidne viš.ca 1,50m iz zabitih jeklenih profilov HE-B 160 ali tirnic 49E1 oz.60E1 dolž.3,80m na razdalji 1,00m, vmesni prostor se založi z lesenimi plohi deb.5cm ter kasnejša odstranitev; kjer poteka promet smerno blizu gradbiščasosednjem voznem tiru pred; glej tehnično poročilo!</t>
  </si>
  <si>
    <t>0.2.1.C3</t>
  </si>
  <si>
    <t xml:space="preserve">Izkop tirne grede in materiala III.ktg z odvozom v stalno deponijo
tirna greda </t>
  </si>
  <si>
    <t>0.2.1.C4</t>
  </si>
  <si>
    <t xml:space="preserve">Izkop tirne grede in materiala III.ktg z odvozom v stalno deponijo
teren III.ktg </t>
  </si>
  <si>
    <t>0.2.1.C5</t>
  </si>
  <si>
    <t>Planiranje in utrditev temeljnih tal pred izdelavo tamponskega sloja z utrjevanjem do predpisane zbitosti</t>
  </si>
  <si>
    <t>0.2.1.C6</t>
  </si>
  <si>
    <t>Dobava in polaganje zaščitne ločilne geotekstilje GTX katere lastnosti so:
-natezna trdnost : ≥ 20 kN/m
-raztezek &gt; 30%
-odpornost na preboj: konus: Odmax ≤ 20 mm; statični prebod CBR ≥ 2,5 MN
-efektivna odprtina por: O90: 0,06 ‐ 0,20 mm
-koeficient prepustnosti: kG ≥ 10 kzemljine ali k ≥ 10‐4 m/s pri tlaku 20 kN/m2.</t>
  </si>
  <si>
    <t>0.2.1.C7</t>
  </si>
  <si>
    <t xml:space="preserve">Izvedba zmrzlinsko odporne plasti (ZOP) - kamnita posteljica iz prodnih ali drobljenih kamnitih materialov zrnavosti 0/45 ali 0/63 v deb.40cm; dobava s prevozom, vgrajevanje, planiranje, razgrinjanje in utrditev do predpisane zbitosti. </t>
  </si>
  <si>
    <t>0.2.1.C8</t>
  </si>
  <si>
    <t>Izvedba nevezane nosilne plasti (NNP) iz prodnih ali drobljenih kamnitih materialov zrnavosti 0/31 v deb.30cm; material mora biti čist kamniti agregat; dobava s prevozom, vgrajevanje, planiranje, razgrinjanje in utrditev do predpisane zbitosti</t>
  </si>
  <si>
    <t>0.2.1.C9</t>
  </si>
  <si>
    <t>Fino planiranje in utrditev planuma do predpisane komprimacije</t>
  </si>
  <si>
    <t>0.2.1.C10</t>
  </si>
  <si>
    <t>Humuziranje površin z zatravitvijo, brez valjanja, v debelini do 10 cm - ročno</t>
  </si>
  <si>
    <t>Vključno tudi odvodnjevanje na otočnem in stranskem peronu ter parkirišč (železnice)</t>
  </si>
  <si>
    <t>0.2.1.D1</t>
  </si>
  <si>
    <t>Izkop v materialu III. kat. za kanalizacijo z odmetom oz.odvozom v stalno deponijo</t>
  </si>
  <si>
    <t>0.2.1.D2</t>
  </si>
  <si>
    <t>Zasip drenažnih cevi z vodopropustnim materialom; pran prodec nazivne zrnjavosti 16/32 ter 8/16mm</t>
  </si>
  <si>
    <t>0.2.1.D3</t>
  </si>
  <si>
    <t>Zasipanje jaškov in kanalizacije z materialom od izkopa s premetom, vgrajevanje in utrjevanje v slojih po 20cm</t>
  </si>
  <si>
    <t>0.2.1.D4</t>
  </si>
  <si>
    <t>Zaščita drenažnega filterskega zasipa s geotekstilom; z dobavo in polaganjem na preklop
-Tmin = 10 kN/m, (Txɛ)min = 300kN/m, Od&lt;30 mm</t>
  </si>
  <si>
    <t>0.2.1.D5</t>
  </si>
  <si>
    <t>Dobava in polaganje drenažno kanalizacijskih plastičnih cevi, položene na betonsko podlago C16/20, z delnim obbetoniranjem do vtočnih odprtin, beton ob straneh s padcem k odprtinam.
Ø 160mm</t>
  </si>
  <si>
    <t>0.2.1.D6</t>
  </si>
  <si>
    <t>Dobava in polaganje cevi PVC DN 200 klase SN 8, položene na peščeno podlago in zasuta s peskom; stiki tesnjeni</t>
  </si>
  <si>
    <t>0.2.1.D7</t>
  </si>
  <si>
    <t>Dobava in polaganje cevi PVC DN 315 klase SN 8, položene na peščeno podlago in zasuta s peskom; stiki tesnjeni</t>
  </si>
  <si>
    <t>parkirišče</t>
  </si>
  <si>
    <t>0.2.1.D8</t>
  </si>
  <si>
    <t>Dobava in polaganje kanalizacije iz polietilenske cevi (PE) Ø 200mm SN 8, položene na betonsko podlago in obbetoniranjem</t>
  </si>
  <si>
    <t>prečni iztoki pod tiri</t>
  </si>
  <si>
    <t>0.2.1.D9</t>
  </si>
  <si>
    <t>Izdelava revizijskega jaška iz bet.cevi Ø 80cm, z betoniranjem dna v C25/30, obdelavo dna s cem.m. 1:2, z izvedbo priključkov ter dobavo in vgraditvijo pokrova
betonski pokrov Ø98cm z dodatno notranjo revizijsko odprtino Ø 60cm
globine 1,00m - 1,50m</t>
  </si>
  <si>
    <t>0.2.1.D10</t>
  </si>
  <si>
    <t>Izdelava revizijskega jaška iz bet.cevi Ø 80cm, z betoniranjem dna v C25/30, obdelavo dna s cem.m. 1:2, z izvedbo priključkov ter dobavo in vgraditvijo pokrova
betonski pokrov Ø98cm z dodatno notranjo revizijsko odprtino Ø 60cm
globine 1,50m - 2,00m</t>
  </si>
  <si>
    <t>0.2.1.D11</t>
  </si>
  <si>
    <t>Izdelava revizijskega jaška iz bet.cevi Ø 80cm, z betoniranjem dna v C25/30, obdelavo dna s cem.m. 1:2, z izvedbo priključkov ter dobavo in vgraditvijo pokrova
betonski pokrov Ø98cm z dodatno notranjo revizijsko odprtino Ø 60cm
globine 2,00m - 2,50m</t>
  </si>
  <si>
    <t>0.2.1.D12</t>
  </si>
  <si>
    <t>Izdelava revizijskega jaška iz bet.cevi Ø 80cm, z betoniranjem dna v C25/30, obdelavo dna s cem.m. 1:2, z izvedbo priključkov ter dobavo in vgraditvijo pokrova
iz duktilne litine dim.600/600mm z nosilnostjo C 250, vgradnja z arm.bet.vencem 
globine 1,00 - 1,50m</t>
  </si>
  <si>
    <t>0.2.1.D13</t>
  </si>
  <si>
    <t>Izdelava revizijskega jaška iz bet.cevi Ø 80cm, z betoniranjem dna v C25/30, obdelavo dna s cem.m. 1:2, z izvedbo priključkov ter dobavo in vgraditvijo pokrova
iz duktilne litine dim.600/600mm z nosilnostjo C 250, vgradnja z arm.bet.vencem 
globine 1,50 - 2,00m</t>
  </si>
  <si>
    <t>0.2.1.D14</t>
  </si>
  <si>
    <t>Izdelava revizijskega jaška iz bet.cevi Ø 80cm, z betoniranjem dna v C25/30, obdelavo dna s cem.m. 1:2, z izvedbo priključkov ter dobavo in vgraditvijo pokrova
iz duktilne litine dim.600/600mm z nosilnostjo C 250, vgradnja z arm.bet.vencem 
globine 2,00 - 2,50m</t>
  </si>
  <si>
    <t>0.2.1.D15</t>
  </si>
  <si>
    <t>Izdelava revizijskega jaška iz bet.cevi Ø 80cm, z betoniranjem dna v C25/30, obdelavo dna s cem.m. 1:2, z izvedbo priključkov ter dobavo in vgraditvijo pokrova
iz duktilne litine dim.600/600mm z nosilnostjo C 250, vgradnja z arm.bet.vencem 
globine do 3,00m</t>
  </si>
  <si>
    <t>0.2.1.D16</t>
  </si>
  <si>
    <t>Izdelava revizijskih jaškov iz PE cevi fi 80cm, podložnim betonom C12/15, betoniranjem dna v deb. 10cm z betonom C25/30, izvedbo vseh priključkov, dobavo in vgraditev pokrova iz duktilne litine Ø 600mm z nosilnostjo 250kN , z AB razbremenilnim obročem in vencem.
globine do 1,25m</t>
  </si>
  <si>
    <t>0.2.1.D17</t>
  </si>
  <si>
    <t>Izdelava revizijskih jaškov iz PE cevi fi 80cm, podložnim betonom C12/15, betoniranjem dna v deb. 10cm z betonom C25/30, izvedbo vseh priključkov, dobavo in vgraditev pokrova iz duktilne litine Ø 600mm z nosilnostjo 250kN , z AB razbremenilnim obročem in vencem.
globine do 1,50m</t>
  </si>
  <si>
    <t>0.2.1.D18</t>
  </si>
  <si>
    <t>Izdelava revizijskih jaškov iz PE cevi fi 80cm, podložnim betonom C12/15, betoniranjem dna v deb. 10cm z betonom C25/30, izvedbo vseh priključkov, dobavo in vgraditev pokrova iz duktilne litine Ø 600mm z nosilnostjo 250kN , z AB razbremenilnim obročem in vencem.
globine do 1,75m</t>
  </si>
  <si>
    <t>0.2.1.D19</t>
  </si>
  <si>
    <t>Izdelava revizijskih jaškov iz PE cevi fi 100cm, podložnim betonom C12/15, betoniranjem dna v deb. 10cm z betonom C25/30, izvedbo vseh priključkov, dobavo in vgraditev pokrova iz duktilne litine Ø 600mm z nosilnostjo 250kN , z AB razbremenilnim obročem in vencem.
globine do 2,00m</t>
  </si>
  <si>
    <t>0.2.1.D20</t>
  </si>
  <si>
    <t>Izdelava požiralnika s peskolovom iz PE cevi fi 50cm globine 1,70m z vtokom pod robnikom, podložnim betonom C12/15, betoniranjem dna v deb. 10cm z betonom C25/30, dobavo in vgraditev pokrova iz duktilne litine Ø 500mm (125kN) z okvirjem in arm..bet.vencem</t>
  </si>
  <si>
    <t>P4, P5, P6, P7, P8, P9, P10</t>
  </si>
  <si>
    <t>0.2.1.D21</t>
  </si>
  <si>
    <t>Izdelava požiralnika s peskolovom iz PE cevi fi 50cm globine 1,70m z vtokom pod robnikom, podložnim betonom C12/15, betoniranjem dna v deb. 10cm z betonom C25/30, dobavo in vgraditev pokrova iz duktilne litine Ø 500mm (250kN) z okvirjem in arm..bet.vencem</t>
  </si>
  <si>
    <t>P1, P2</t>
  </si>
  <si>
    <t>0.2.1.D22</t>
  </si>
  <si>
    <t>Izdelava požiralnika s peskolovom iz PE cevi fi 50cm globine 1,70m, podložnim betonom C12/15, betoniranjem dna v deb. 10cm z betonom C25/30, dobavo in vgraditev pokrova iz duktilne litine Ø 500mm (125kN) z okvirjem in arm..bet.vencem</t>
  </si>
  <si>
    <t>P3</t>
  </si>
  <si>
    <t>0.2.1.D23</t>
  </si>
  <si>
    <t>Izvedba ponikovalnice iz betonskih cevi  Ø100 cm in reducirnim kosom 100/80cm, globina 3,0 m. Ponikovalnica je z zunanje strani zasuta s kamenometom. Vključno z napravo AB venca, z dobavo in vgraditvijo pokrova ter vsemi zemeljskimi deli. Izvedba po detajlu.</t>
  </si>
  <si>
    <t>0.2.1.D24</t>
  </si>
  <si>
    <t>Izvedba ponikovalnice iz betonskih cevi  Ø100 cm in reducirnim kosom 100/80cm, globina 3,5 m. Ponikovalnica je z zunanje strani zasuta s kamenometom. Vključno z napravo AB venca, z dobavo in vgraditvijo pokrova ter vsemi zemeljskimi deli. Izvedba po detajlu.</t>
  </si>
  <si>
    <t>0.2.1.D25</t>
  </si>
  <si>
    <t>Izvedba ponikovalnice iz betonskih cevi  Ø200 cm, globine 3,00m. Ponikovalnica je z zunanje strani zasuta s kamenometom. Vključno z dobavo in vgraditvijo betonskega pokrova ter vsemi zemeljskimi deli. Izvedba po detajlu.</t>
  </si>
  <si>
    <t>0.2.1.D26</t>
  </si>
  <si>
    <t>Dobava in vgraditev montažne linijske kanalete z rešetko, peskolovi in priključki na jaške; naprava bet.podlage (beton C25/30) in obbetoniranje ob straneh, tesnjenjem stika okvirja kanalete s tlakom ter vsa potrebna zemlj.dela.
kanaleta sv.šir.150mm z rešetko v dolž.171,5m ter peskolovi tipizirane izvebe (9 x 0,50) - (kot n.pr. tip Hauraton KS 150 tip 020 z fibretec rešetko SW9, B 125</t>
  </si>
  <si>
    <t>0.2.1.D27</t>
  </si>
  <si>
    <t>Dobava in vgraditev montažne linijske kanalete z rešetko, peskolovi in priključki na jaške; naprava bet.podlage (beton C25/30) in obbetoniranje ob straneh, tesnjenjem stika okvirja kanalete s tlakom ter vsa potrebna zemlj.dela. 
kanaleta sv.šir.150mm z rešetko v dolž.149,5m ter peskolovi (7 x 0,50m) - (kot n.pr. tip Hauraton KS 150 tip 010 z fibretec rešetko SW9, B 125</t>
  </si>
  <si>
    <t>stranski peron</t>
  </si>
  <si>
    <t>0.2.1.D28</t>
  </si>
  <si>
    <t>Dobava in vgraditev montažne linijske kanalete z rešetko, peskolovi in priključki na jaške; naprava bet.podlage (beton C25/30) in obbetoniranje ob straneh, tesnjenjem stika okvirja kanalete s tlakom ter vsa potrebna zemlj.dela. 
kanaleta sv.šir.100mm s pokrovom z rego v dolž. 30,50m ter peskolovom (1 x 0,50m ) - (kot n.pr. tip Hauraton KS 100 tip 010 s pokrovom z rego, C 250</t>
  </si>
  <si>
    <t>ob AB zidu</t>
  </si>
  <si>
    <t>0.2.1.D29</t>
  </si>
  <si>
    <t xml:space="preserve">Dobava in montaža lovilca olja z koalescentnim filtrom v skladu SIST-EN 858; z vsemi sestavnimi deli po detajlih proizvajalca oz.dobavitelja;vključno vsa potrebna zemeljska dela. </t>
  </si>
  <si>
    <t>-kot n.pr. AQUAoil koalescentni lovilec olj - NS10/2000/5000; Qmax=10l/s (L=2,45m; Fi 1,75, h=2,0m)</t>
  </si>
  <si>
    <t>0.2.1.D30</t>
  </si>
  <si>
    <t>Pregled in čiščenje kanala s preizkusom vodotesnosti kanala.</t>
  </si>
  <si>
    <t>Opomba: izkopi so vključeni v poglavju "spodnji ustroj".</t>
  </si>
  <si>
    <t>0.2.1.E1</t>
  </si>
  <si>
    <t>Rušenje in odstranitev obst.otočnega perona š=cca 1,80m, dolž.192,2m; utrditev v bet.tlakovcev; odvoz materiala v stalno deponijo; vključno z dostopom na peron                                                    tlak iz betonskih tlakovcev</t>
  </si>
  <si>
    <t>0.2.1.E2</t>
  </si>
  <si>
    <t>Rušenje in odstranitev obst.otočnega perona š=cca 1,80m, dolž.192,2m; utrditev v bet.tlakovcev; odvoz materiala v stalno deponijo; vključno z dostopom na peron                                                    Ab zaključek - robnik 30/30cm na betonskih podstavkih</t>
  </si>
  <si>
    <t>0.2.1.E3</t>
  </si>
  <si>
    <t>Zakoličba gradbenih profilov s potrebnimi meritvami in zavarovanjem</t>
  </si>
  <si>
    <t>0.2.1.E4</t>
  </si>
  <si>
    <t xml:space="preserve">Planiranje in utrjevanje podlage temeljnih tal; vključno pod "L" elementom, zaključnih zidov </t>
  </si>
  <si>
    <t>0.2.1.E5</t>
  </si>
  <si>
    <t>Zasip za temelji in pod tamponom perona z nevezanim nasipnim materialom (peščeno gramozni material), z dobavo, vgrajevanjem, planiranjem in utrditvijo do predpisane komprimacije, vgrajevanje v slojih do 30 cm</t>
  </si>
  <si>
    <t>0.2.1.E6</t>
  </si>
  <si>
    <t xml:space="preserve">Izdelava nevezane nosilne plasti tamponskega drobljenca D 32 v deb.20cm; z dobavo, vgrajevanjem v slojih, planiranjem in utrditvijo do predpisane komprimacije </t>
  </si>
  <si>
    <t>0.2.1.E7</t>
  </si>
  <si>
    <t>Fino planiranje in utrjevanje površine tampona pred zaključnim slojem</t>
  </si>
  <si>
    <t>0.2.1.E8</t>
  </si>
  <si>
    <t>Naprava temelja - podlage za peronski "L" element
enozrnati drenažni beton C12/15 v debelini min.10cm</t>
  </si>
  <si>
    <t>0.2.1.E9</t>
  </si>
  <si>
    <t>Naprava temelja - podlage za peronski "L" element
beton C20/25</t>
  </si>
  <si>
    <t>0.2.1.E10</t>
  </si>
  <si>
    <t>Naprava temelja - podlage za peronski "L" element
opaž robov betona (vključno dilatacije - delovni stik)</t>
  </si>
  <si>
    <t>0.2.1.E11</t>
  </si>
  <si>
    <t>Vlaganje stiropora v dilatacije temeljev in delno pete L zidu dim.60/85cm
-deb.3,5cm (temelj in delno peta L zidu)</t>
  </si>
  <si>
    <t>0.2.1.E12</t>
  </si>
  <si>
    <t>Vlaganje stiropora v dilatacije temeljev in delno pete L zidu dim.60/85cm
-deb.1,5cm (zid)</t>
  </si>
  <si>
    <t>0.2.1.E13</t>
  </si>
  <si>
    <t xml:space="preserve">Tesnitev dilatacijskega spoja s trajno elastičnim kitom </t>
  </si>
  <si>
    <t>0.2.1.E14</t>
  </si>
  <si>
    <t xml:space="preserve">Dobava in polaganje arm.betonskih peronskih elementov "L" dim 60/85 cm, dolžine 100cm, položeni na temelj v cem.malti. V ceni je vključiti tudi 2x sidranje elementa v temelj z vsemi deli (sidro iz RA fi 14mm, l= 34cm, luknja v nogi "L" elemneta je konusna fi 8-6cm, v betonu temelja pa 3cm, zalitje s cem.malto) ter zalitje utora na vertikalni steni s cem.m.po montaži elementov. Stiki med posameznimi elementi so vodotesno tesnjeni. </t>
  </si>
  <si>
    <t>0.2.1.E15</t>
  </si>
  <si>
    <t>Izvedba AB zidov, betoniranih na mestu; zemlj.dela vključena v poglavju spodnjega ustroja. Izvedba po detajlu. 
vgrajevanje betona C12/15 v podložni beton pod temelji</t>
  </si>
  <si>
    <t xml:space="preserve">AB zidovi 4, 5, </t>
  </si>
  <si>
    <t>0.2.1.E16</t>
  </si>
  <si>
    <t>Izvedba AB zidov, betoniranih na mestu; zemlj.dela vključena v poglavju spodnjega ustroja. Izvedba po detajlu. 
vgrajevanje betona C30/37, XC4,XF2,XD2  vodoteseni beton PV-II v arm.bet.temelje in zidove</t>
  </si>
  <si>
    <t>AB zidovi 4, 5, 6</t>
  </si>
  <si>
    <t>0.2.1.E17</t>
  </si>
  <si>
    <t>Izvedba zaključnih arm.bet. "L" zidu perona, betonirane na mestu; zemlj.dela vključena v poglavju spodnjega ustroja. Izvedba po detajlu.
armaturna B 500 B s premerom do 12mm</t>
  </si>
  <si>
    <t>0.2.1.E18</t>
  </si>
  <si>
    <t>Izvedba AB zidov, betoniranih na mestu; zemlj.dela vključena v poglavju spodnjega ustroja. Izvedba po detajlu. 
gladek opaž zidu vključno s temeljnim delom; viden beton</t>
  </si>
  <si>
    <t>0.2.1.E19</t>
  </si>
  <si>
    <t>Izvedba AB zidov, betoniranih na mestu; zemlj.dela vključena v poglavju spodnjega ustroja. Izvedba po detajlu. 
dobava in vgraditev tesnilnega nabrekajočega traka v delovni stik med temeljem in zidom</t>
  </si>
  <si>
    <t>0.2.1.E20</t>
  </si>
  <si>
    <t>Izvedba AB zidov, betoniranih na mestu; zemlj.dela vključena v poglavju spodnjega ustroja. Izvedba po detajlu. 
izdelava ločilne plasti iz trdih penastih plošč debelih 2cm</t>
  </si>
  <si>
    <t>0.2.1.E21</t>
  </si>
  <si>
    <t>Izvedba AB zidov, betoniranih na mestu; zemlj.dela vključena v poglavju spodnjega ustroja. Izvedba po detajlu. 
zatesnitev dilatacijske rege s trajno elastičnim zapolnitvenim materialom v deb.2cm, vidni del dilatacije zidu</t>
  </si>
  <si>
    <t>0.2.1.E22</t>
  </si>
  <si>
    <t>Tlak iz betonskih tlakovcev pravokotne oblike viš.8cm s predhodno napravo podlage iz peska fi 0-5mm; deb.5cm s finim planiranjem in utrditvijo. Vrsta tlaka in barva po izbiri projektanta!
osnovni tlak</t>
  </si>
  <si>
    <t>0.2.1.E23</t>
  </si>
  <si>
    <t xml:space="preserve">Tlak iz betonskih tlakovcev pravokotne oblike viš.8cm s predhodno napravo podlage iz peska fi 0-5mm; deb.5cm s finim planiranjem in utrditvijo. Vrsta tlaka in barva po izbiri projektanta!
tlakovec v beli ali svetlo sivi barvi ter drugi površinski obdelavi od osnovnega - usmerjevalni pasovi za slepe in slabovidne; 
- rebrasta zgornja struktura </t>
  </si>
  <si>
    <t>0.2.1.E24</t>
  </si>
  <si>
    <t xml:space="preserve">Tlak iz betonskih tlakovcev pravokotne oblike viš.8cm s predhodno napravo podlage iz peska fi 0-5mm; deb.5cm s finim planiranjem in utrditvijo. Vrsta tlaka in barva po izbiri projektanta!
tlakovec v beli ali svetlo sivi barvi ter drugi površinski obdelavi od osnovnega - usmerjevalni pasovi za slepe in slabovidne; 
- točkovna zgornja struktura (izbočene okrogline) </t>
  </si>
  <si>
    <t>0.2.1.E25</t>
  </si>
  <si>
    <t>Barvanje tlakovcev v rumeni barvi s posipom s kremenčevim peskom
-varnostni pas šir.10cm</t>
  </si>
  <si>
    <t>0.2.1.E26</t>
  </si>
  <si>
    <t xml:space="preserve">Barvanje tlakovcev v rumeni barvi s posipom s kremenčevim peskom
-varnostni pas šir.60cm </t>
  </si>
  <si>
    <t>konec perona</t>
  </si>
  <si>
    <t>0.2.1.E27</t>
  </si>
  <si>
    <t>Barvanje tlakovcev v rumeni barvi s posipom s kremenčevim peskom
-talna oznaka simbola za invalida (5611)</t>
  </si>
  <si>
    <t>0.2.1.E28</t>
  </si>
  <si>
    <t>Dobava in polaganje betonskih travnih plošč dim.40/40cm na pesek, zapolnjeni peskom</t>
  </si>
  <si>
    <t>peronska klančina</t>
  </si>
  <si>
    <t>0.2.1.E29</t>
  </si>
  <si>
    <t>Dobava in vgraditev robnika iz cementnega betona s prerezom 15/25cm, položeni v betonsko podlago</t>
  </si>
  <si>
    <t>na zaključku klančine</t>
  </si>
  <si>
    <t>0.2.1.E30</t>
  </si>
  <si>
    <t xml:space="preserve">Izvedba jeklene ograje iz kovinskih profilov - ogrodja iz okroglih cevi Ø 60/3mm in polnila iz vertilanih cevi Ø 16/1,5mm na osnem razmaku 12 oz.13cm. Stebriči so sidrani na arm.bet.zid ter pokriti z okrasno ploščo (rozeto) Ø120/5mm. Višina ograje je 1,10 m nad  tlakom perona. Izvedba po detajlu projektanta!                                                                                                                      Kovinski deli so očiščeni in vroče cinkani. Vključno z izdelavo priključka za ozemljitev                                                                                    </t>
  </si>
  <si>
    <t>ograja na zaključku perona</t>
  </si>
  <si>
    <t>0.2.1.E31</t>
  </si>
  <si>
    <t>Signalna oznaka 204 "mesto ustavitve"; dobava in vgraditev</t>
  </si>
  <si>
    <t>V poglavju so zajete tlakovane površine ob postajnem poslopju, ob podhodu, stranski peron ter pločnika ob peronu. Opomba: izkopi so zajeti v spodnjem ustroju!</t>
  </si>
  <si>
    <t>0.2.1.F1</t>
  </si>
  <si>
    <t>Rušenje in odstranitev obst.stranskega perona š=cca 3,70m, dolž.322,8m; utrditev v bet.tlakovcev; odvoz materiala v stalno deponijo; vključno z dostopom na peron                                                    tlak iz betonskih tlakovcev</t>
  </si>
  <si>
    <t>0.2.1.F2</t>
  </si>
  <si>
    <t>0.2.1.F3</t>
  </si>
  <si>
    <t>Porušitev in odstranitev kovinske ograje</t>
  </si>
  <si>
    <t>0.2.1.F4</t>
  </si>
  <si>
    <t>Prilagoditev obst.svetlobnih jaškov  z odstranitvijo rešetk, dobetoniranje v viš.ca 20cm (višino prilagoditi tlaku) ter dobava in montaža novih rešetk dim.ca 100/30cm</t>
  </si>
  <si>
    <t>0.2.1.F5</t>
  </si>
  <si>
    <t>0.2.1.F6</t>
  </si>
  <si>
    <t>Površinski izkop materiala v III.kat. z odvozom materiala v začasno oz.stalno deponijo</t>
  </si>
  <si>
    <t>v območju dostopa na peron</t>
  </si>
  <si>
    <t>0.2.1.F7</t>
  </si>
  <si>
    <t xml:space="preserve">Planiranje in utrjevanje podlage temeljnih tal; vključno pod "L" elementom ter AB zidovi </t>
  </si>
  <si>
    <t>0.2.1.F8</t>
  </si>
  <si>
    <t>0.2.1.F9</t>
  </si>
  <si>
    <t>tlakovane površine</t>
  </si>
  <si>
    <t>0.2.1.F10</t>
  </si>
  <si>
    <t xml:space="preserve">Izdelava nevezane nosilne plasti tamponskega drobljenca D 32 v deb.25cm; z dobavo, vgrajevanjem v slojih, planiranjem in utrditvijo do predpisane komprimacije </t>
  </si>
  <si>
    <t>asfaltne površine</t>
  </si>
  <si>
    <t>0.2.1.F11</t>
  </si>
  <si>
    <t>0.2.1.F12</t>
  </si>
  <si>
    <t>0.2.1.F13</t>
  </si>
  <si>
    <t>0.2.1.F14</t>
  </si>
  <si>
    <t>0.2.1.F15</t>
  </si>
  <si>
    <t>0.2.1.F16</t>
  </si>
  <si>
    <t>0.2.1.F17</t>
  </si>
  <si>
    <t>0.2.1.F18</t>
  </si>
  <si>
    <t>0.2.1.F19</t>
  </si>
  <si>
    <t>AB zid 1, 2, 3, 7, 8</t>
  </si>
  <si>
    <t>0.2.1.F20</t>
  </si>
  <si>
    <t>0.2.1.F21</t>
  </si>
  <si>
    <t>Izvedba AB zidov, betoniranih na mestu; zemlj.dela vključena v poglavju spodnjega ustroja. Izvedba po detajlu.
armaturna B 500 B s premerom do 12mm</t>
  </si>
  <si>
    <t>0.2.1.F22</t>
  </si>
  <si>
    <t>Izvedba AB zidov, betoniranih na mestu; zemlj.dela vključena v poglavju spodnjega ustroja. Izvedba po detajlu.
gladek opaž zidu vključno s temeljnim delom; viden beton</t>
  </si>
  <si>
    <t>0.2.1.F23</t>
  </si>
  <si>
    <t>Izvedba AB zidov, betoniranih na mestu; zemlj.dela vključena v poglavju spodnjega ustroja. Izvedba po detajlu.
dobava in vgraditev tesnilnega nabrekajočega traka v delovni stik med temeljem in zidom</t>
  </si>
  <si>
    <t>0.2.1.F24</t>
  </si>
  <si>
    <t>Izvedba AB zidov, betoniranih na mestu; zemlj.dela vključena v poglavju spodnjega ustroja. Izvedba po detajlu.
izdelava ločilne plasti iz trdih penastih plošč debelih 2cm</t>
  </si>
  <si>
    <t>0.2.1.F25</t>
  </si>
  <si>
    <t>Izvedba AB zidov, betoniranih na mestu; zemlj.dela vključena v poglavju spodnjega ustroja. Izvedba po detajlu.
zatesnitev dilatacijske rege s trajno elastičnim zapolnitvenim materialom v deb.2cm, vidni del dilatacije zidu</t>
  </si>
  <si>
    <t>0.2.1.F26</t>
  </si>
  <si>
    <t>peron, območje stopnic podhoda in pred postajnim poslopjem</t>
  </si>
  <si>
    <t>0.2.1.F27</t>
  </si>
  <si>
    <t>0.2.1.F28</t>
  </si>
  <si>
    <t>0.2.1.F29</t>
  </si>
  <si>
    <t>Izvedba usmerjevalnih pasov v zaključnem asfaltnem tlaku z betonskimi ploščami deb. 8 cm z rebrasto oz.točkovno (čepasto) zgornjo strukturo, položene na podložni beton C8/10; vključno s tesnitvijo stika s trajno elastično bitumensko maso med ploščami in asfaltom. 
smerni pas širine 60cm iz rebričastih plošč</t>
  </si>
  <si>
    <t>0.2.1.F30</t>
  </si>
  <si>
    <t xml:space="preserve">Izvedba usmerjevalnih pasov v zaključnem asfaltnem tlaku z betonskimi ploščami deb. 8 cm z rebrasto oz.točkovno (čepasto) zgornjo strukturo, položene na podložni beton C8/10; vključno s tesnitvijo stika s trajno elastično bitumensko maso med ploščami in asfaltom
križišča poti ter opozorila: plošče iz čepastim vzorcem </t>
  </si>
  <si>
    <t>0.2.1.F31</t>
  </si>
  <si>
    <t>0.2.1.F32</t>
  </si>
  <si>
    <t>konec perona, vznožje in vrh klančine</t>
  </si>
  <si>
    <t>0.2.1.F33</t>
  </si>
  <si>
    <t>0.2.1.F34</t>
  </si>
  <si>
    <t>Izdelava obrabne in zaporne plasti bituminizirane zmesi AC 11 surf B 50/70 A4 v deb.5cm</t>
  </si>
  <si>
    <t>pločnik in dostopna klančina</t>
  </si>
  <si>
    <t>0.2.1.F35</t>
  </si>
  <si>
    <t>0.2.1.F36</t>
  </si>
  <si>
    <t>Dobava in vgraditev grednega robnika iz cementnega betona s prerezom 5/20cm, položen v betonsko podlago</t>
  </si>
  <si>
    <t>atrij v območju nadstrešnice 1</t>
  </si>
  <si>
    <t>0.2.1.F37</t>
  </si>
  <si>
    <t xml:space="preserve">Zasaditev dreves -  javor; dobava, postavitev količkov, izkop jame, odvoz mrtvice, dovoz rodovitne zemlje, sadike velikosti 200 - 250cm, gnojenje in zasaditev, pritrditev ob količek, zalivanje. </t>
  </si>
  <si>
    <t>0.2.1.F38</t>
  </si>
  <si>
    <t xml:space="preserve">Zasaditev grmovnic -  pokrovna tisa; dobava, izkop jame, odvoz mrtvice, dovoz rodovitne zemlje, gnojenje in zasaditev, zalivanje. </t>
  </si>
  <si>
    <t>0.2.1.F39</t>
  </si>
  <si>
    <t>Dobava in zasutje okrasnega belega prodca 16-32mm v deb.5cm</t>
  </si>
  <si>
    <t>zasutje v delu zasaditve grmovnic in dreves</t>
  </si>
  <si>
    <t>0.2.1.F40</t>
  </si>
  <si>
    <t>0.2.1.F41</t>
  </si>
  <si>
    <t>Izvedba držaja iz nerjavečega (inox) jekla - ročaj iz dveh cevi Ø 44mm v višinskem razmaku 20cm na stebričkih, ki so sidrani na arm.bet.zid ter pokriti z okrasno ploščo (rozeto) Ø150mm. Površina obdelana v nesvetleči izvedbi. Izvedba po detajlu. - na dostopni klančini</t>
  </si>
  <si>
    <t>0.2.1.F42</t>
  </si>
  <si>
    <t>Roška cesta</t>
  </si>
  <si>
    <t>0.2.1.G1</t>
  </si>
  <si>
    <t>0.2.1.G2</t>
  </si>
  <si>
    <t>ostali izkop je vključen v načrtu podhoda</t>
  </si>
  <si>
    <t>0.2.1.G3</t>
  </si>
  <si>
    <t xml:space="preserve">Planiranje in utrjevanje podlage </t>
  </si>
  <si>
    <t>0.2.1.G4</t>
  </si>
  <si>
    <t>0.2.1.G5</t>
  </si>
  <si>
    <t>0.2.1.G6</t>
  </si>
  <si>
    <t>Dobava in vgraditev predfabriciranega robnika iz cementnega betona s prerezom 15/25cm, položeni v betonsko podlago; robnik položen na bet.podlago s stranico 25cm</t>
  </si>
  <si>
    <t>0.2.1.G7</t>
  </si>
  <si>
    <t>0.2.1.G8</t>
  </si>
  <si>
    <t>0.2.1.G9</t>
  </si>
  <si>
    <t>0.2.1.G10</t>
  </si>
  <si>
    <t xml:space="preserve">Izdelava temelja iz cementnega betona C12/15 globine 50cm, premera 30cm za postavitev novega prometnega znaka </t>
  </si>
  <si>
    <t>0.2.1.G11</t>
  </si>
  <si>
    <t>Dobava in vgraditev stebriča za prometni znak iz vročecinkane jeklene cevi preseka 64 mm, dolžina cevi 3600 mm</t>
  </si>
  <si>
    <t>0.2.1.G12</t>
  </si>
  <si>
    <r>
      <t>Dobava in pritrditev prometnega znaka iz aluminijaste pločevine velikostnega razreda 1</t>
    </r>
    <r>
      <rPr>
        <b/>
        <sz val="10"/>
        <rFont val="Arial Narrow"/>
        <family val="2"/>
        <charset val="238"/>
      </rPr>
      <t xml:space="preserve"> </t>
    </r>
    <r>
      <rPr>
        <sz val="10"/>
        <rFont val="Arial Narrow"/>
        <family val="2"/>
        <charset val="238"/>
      </rPr>
      <t xml:space="preserve">(400 mm), koeficient retrorefleksije </t>
    </r>
    <r>
      <rPr>
        <b/>
        <sz val="10"/>
        <rFont val="Arial Narrow"/>
        <family val="2"/>
        <charset val="238"/>
      </rPr>
      <t>RA2</t>
    </r>
    <r>
      <rPr>
        <sz val="10"/>
        <rFont val="Arial Narrow"/>
        <family val="2"/>
        <charset val="238"/>
      </rPr>
      <t xml:space="preserve"> - 3204-4(2x)</t>
    </r>
  </si>
  <si>
    <t>0.2.1.G13</t>
  </si>
  <si>
    <t>Dobava in vgraditev elementa za zapiranje prometa iz nerjavečega jekla (inox )- konfin</t>
  </si>
  <si>
    <t>Ureditev signalizacije, zapornice in spremljajoča oprema je vključeno v načrtu SVTK</t>
  </si>
  <si>
    <t>0.2.1.H1</t>
  </si>
  <si>
    <t>Obnova in zavarovanje zakoličbe prehodov</t>
  </si>
  <si>
    <t>0.2.1.H2</t>
  </si>
  <si>
    <t>Odstranitev tlaka v gumeni izvedbi na obstoječih prehodih z deponiranjem na začasno deponijo (upravljalec); obračun po m1/tira</t>
  </si>
  <si>
    <t>0.2.1.H3</t>
  </si>
  <si>
    <t>Rezanje asfalta</t>
  </si>
  <si>
    <t>0.2.1.H4</t>
  </si>
  <si>
    <t>Porušitev in odstranitev asfaltne plasti v deb.do 15cm</t>
  </si>
  <si>
    <t>0.2.1.H5</t>
  </si>
  <si>
    <t>Rezkanje obst.asfalta v deb.0-4cm za vklop v obstoječe stanje; odvoz, recikliranje</t>
  </si>
  <si>
    <t>0.2.1.H6</t>
  </si>
  <si>
    <t>Površinski izkop na cestišču glob. do 20 cm z odvozom materiala v stalno deponijo</t>
  </si>
  <si>
    <t>0.2.1.H7</t>
  </si>
  <si>
    <t>Zasip z nevezanim nasipnim materialom (peščeno gramozni material), z dobavo, vgrajevanjem, planiranjem in utrditvijo do predpisane komprimacije, vgrajevanje v slojih do 30 cm</t>
  </si>
  <si>
    <t>0.2.1.H8</t>
  </si>
  <si>
    <t>Dobava in vgraditev podložnega enozrnatega drenažnega betona C8/10; podlaga za betonski temelj</t>
  </si>
  <si>
    <t>0.2.1.H9</t>
  </si>
  <si>
    <t>Tlakovanje prehoda preko tira (49E1, betonski pragi, SKL12) z gumenimi ploščami; vključno z betonskimi "T" elementi, betonskimi temelji dim.45/30cm dolž.150cm;  z dobavo in montažo. Izvedba po detajlih dobavitelja in navodilih projektanta!                                                                   širina prehoda je 19,20 m</t>
  </si>
  <si>
    <t>0.2.1.H10</t>
  </si>
  <si>
    <t xml:space="preserve">Izdelava nevezane nosilne plasti tamponskega drobljenca D 32 v deb.30cm; z dobavo, vgrajevanjem v slojih, planiranjem in utrditvijo do predpisane komprimacije </t>
  </si>
  <si>
    <t>0.2.1.H11</t>
  </si>
  <si>
    <t>Dobava in vgraditev predfabriciranega pogreznjenega robnika iz cementnega betona s prerezom 10/25cm, položeni v betonsko podlago</t>
  </si>
  <si>
    <t>0.2.1.H12</t>
  </si>
  <si>
    <t>Izdelava nosilne plasti bituminizirane zmesi AC 22 base B 70/100 A4  v deb.10cm</t>
  </si>
  <si>
    <t>0.2.1.H13</t>
  </si>
  <si>
    <t>Izdelava obrabne in zaporne plasti bituminizirane zmesi AC 11 surf B 70/100 A3 v deb.4 cm</t>
  </si>
  <si>
    <t>0.2.1.H14</t>
  </si>
  <si>
    <t>Izdelava obrabne in zaporne plasti bituminizirane zmesi AC 8 surf B 70/100 A5 v deb.5 cm</t>
  </si>
  <si>
    <t>pločnik</t>
  </si>
  <si>
    <t>0.2.1.H15</t>
  </si>
  <si>
    <t>Izdelava tankoslojne vzdolžne označbe na vozišču z enokomponentno belo barvo, širina črte 15 cm</t>
  </si>
  <si>
    <t>0.2.1.I1</t>
  </si>
  <si>
    <t>Zakoličba mejnih točk - določitev in preverjanje položajev, višin in smeri - zunanja ureditev</t>
  </si>
  <si>
    <t>0.2.1.I2</t>
  </si>
  <si>
    <t>Rušenje nefunkcionalne plinovodne napeljave  (2x jašek in oddušniki) v soglasju z upravljalcem plinovoda; ocena</t>
  </si>
  <si>
    <t>0.2.1.I3</t>
  </si>
  <si>
    <t>Porušitev in odstranitev asfaltne plasti v deb.do 10cm</t>
  </si>
  <si>
    <t>0.2.1.I4</t>
  </si>
  <si>
    <t>Odstranitev betonskih robnikov, odvoz v stalno deponijo</t>
  </si>
  <si>
    <t>0.2.1.I5</t>
  </si>
  <si>
    <t>Prestavitev tlakovanja površine za stojala za izposojo kolesa; odstranitev betonskih tlakovcev ter ponovno polaganje</t>
  </si>
  <si>
    <t>0.2.1.I6</t>
  </si>
  <si>
    <t>Površinski izkop humusa z odvozom v začasno deponijo za kasnejšo uporabo; zeleni otoki</t>
  </si>
  <si>
    <t>0.2.1.I7</t>
  </si>
  <si>
    <t>0.2.1.I8</t>
  </si>
  <si>
    <t xml:space="preserve">Izkop materiala v III.kat. z odvozom materiala v začasno oz.stalno deponijo; poglobitev obstoječih zelenih otokov </t>
  </si>
  <si>
    <t>0.2.1.I9</t>
  </si>
  <si>
    <t>Ureditev planuma temeljnih tal vezljive zemljine – 3. kategorije</t>
  </si>
  <si>
    <t>0.2.1.I10</t>
  </si>
  <si>
    <t>Izdelava posteljice iz zmrzlinko odpornega kamnitega materiala v debelini 20 do 30cm</t>
  </si>
  <si>
    <t>0.2.1.I11</t>
  </si>
  <si>
    <t>Humuziranje površin v deb.5cm - ročno ter zatravitev s semenom</t>
  </si>
  <si>
    <t>0.2.1.I12</t>
  </si>
  <si>
    <t>0.2.1.I13</t>
  </si>
  <si>
    <t xml:space="preserve">Zasaditev dreves -  pokrovni bor; dobava, izkop jame, odvoz mrtvice, dovoz rodovitne zemlje, gnojenje in zasaditev, zalivanje. </t>
  </si>
  <si>
    <t>0.2.1.I14</t>
  </si>
  <si>
    <t>0.2.1.I15</t>
  </si>
  <si>
    <t>Izdelava nosilne plasti bituminizirane zmesi AC 22 base B 70/100 A4  v deb.8cm</t>
  </si>
  <si>
    <t>0.2.1.I16</t>
  </si>
  <si>
    <t>Izdelava obrabne in zaporne plasti bituminizirane zmesi AC 8 surf B 70/100 A4 v deb.3 cm</t>
  </si>
  <si>
    <t>0.2.1.I17</t>
  </si>
  <si>
    <t>dostop preko zelenice in dostopna klančina</t>
  </si>
  <si>
    <t>0.2.1.I18</t>
  </si>
  <si>
    <t>Doplačilo za izvedbo trapezne ploščadi (grbine) za umirjenje prometa</t>
  </si>
  <si>
    <t>0.2.1.I19</t>
  </si>
  <si>
    <t>Dobava in vgraditev predfabriciranega dvignjenega robnika iz cementnega betona s prerezom 15/25cm, položeni v betonsko podlago</t>
  </si>
  <si>
    <t>0.2.1.I20</t>
  </si>
  <si>
    <t>0.2.1.I21</t>
  </si>
  <si>
    <t>0.2.1.I22</t>
  </si>
  <si>
    <r>
      <t>Dobava in pritrditev prometnega znaka iz aluminijaste pločevine velikostnega razreda 1</t>
    </r>
    <r>
      <rPr>
        <b/>
        <sz val="10"/>
        <rFont val="Arial Narrow"/>
        <family val="2"/>
        <charset val="238"/>
      </rPr>
      <t xml:space="preserve"> </t>
    </r>
    <r>
      <rPr>
        <sz val="10"/>
        <rFont val="Arial Narrow"/>
        <family val="2"/>
        <charset val="238"/>
      </rPr>
      <t xml:space="preserve">(400 mm), koeficient retrorefleksije </t>
    </r>
    <r>
      <rPr>
        <b/>
        <sz val="10"/>
        <rFont val="Arial Narrow"/>
        <family val="2"/>
        <charset val="238"/>
      </rPr>
      <t>RA2</t>
    </r>
    <r>
      <rPr>
        <sz val="10"/>
        <rFont val="Arial Narrow"/>
        <family val="2"/>
        <charset val="238"/>
      </rPr>
      <t xml:space="preserve"> - 2201(2x), 2102(2x), 2301-2(2x)</t>
    </r>
  </si>
  <si>
    <t>0.2.1.I23</t>
  </si>
  <si>
    <r>
      <t xml:space="preserve">Dobava in pritrditev prometnega znaka iz aluminijaste pločevine velikostnega razreda </t>
    </r>
    <r>
      <rPr>
        <b/>
        <sz val="10"/>
        <rFont val="Arial Narrow"/>
        <family val="2"/>
        <charset val="238"/>
      </rPr>
      <t xml:space="preserve">2 </t>
    </r>
    <r>
      <rPr>
        <sz val="10"/>
        <rFont val="Arial Narrow"/>
        <family val="2"/>
        <charset val="238"/>
      </rPr>
      <t xml:space="preserve">(400x400 mm), koeficient retrorefleksije </t>
    </r>
    <r>
      <rPr>
        <b/>
        <sz val="10"/>
        <rFont val="Arial Narrow"/>
        <family val="2"/>
        <charset val="238"/>
      </rPr>
      <t>RA1</t>
    </r>
    <r>
      <rPr>
        <sz val="10"/>
        <rFont val="Arial Narrow"/>
        <family val="2"/>
        <charset val="238"/>
      </rPr>
      <t xml:space="preserve">  - 2441 (1x), 2407(2x), 2436(1x)</t>
    </r>
  </si>
  <si>
    <t>0.2.1.I24</t>
  </si>
  <si>
    <r>
      <t xml:space="preserve">Dobava in pritrditev prometnega znaka (dopolnilna tabla) iz aluminijaste pločevine velikostnega razreda </t>
    </r>
    <r>
      <rPr>
        <b/>
        <sz val="10"/>
        <rFont val="Arial Narrow"/>
        <family val="2"/>
        <charset val="238"/>
      </rPr>
      <t xml:space="preserve">2 </t>
    </r>
    <r>
      <rPr>
        <sz val="10"/>
        <rFont val="Arial Narrow"/>
        <family val="2"/>
        <charset val="238"/>
      </rPr>
      <t xml:space="preserve">(400x200 mm), koeficient retrorefleksije </t>
    </r>
    <r>
      <rPr>
        <b/>
        <sz val="10"/>
        <rFont val="Arial Narrow"/>
        <family val="2"/>
        <charset val="238"/>
      </rPr>
      <t>RA1</t>
    </r>
    <r>
      <rPr>
        <sz val="10"/>
        <rFont val="Arial Narrow"/>
        <family val="2"/>
        <charset val="238"/>
      </rPr>
      <t xml:space="preserve">  - 4306</t>
    </r>
  </si>
  <si>
    <t>0.2.1.I25</t>
  </si>
  <si>
    <t>Izdelava tankoslojne označbe z enokomponentno belo barvo, strojno deb. plasti suhe snovi 250 mikrometrov, perle 250 g/m2, širine 10 cm - 5356-2</t>
  </si>
  <si>
    <t>0.2.1.I26</t>
  </si>
  <si>
    <t>Izdelava tankoslojne prečne in ostalih označb z enokomponentno belo barvo, strojno deb. plasti suhe snovi 250 mikrometrov, perle 250 g/m2 - 5211, 5231, 5411</t>
  </si>
  <si>
    <t>0.2.1.I27</t>
  </si>
  <si>
    <t>Izdelava tankoslojne prečne in ostalih označb z enokomponentno rumeno barvo, strojno deb. plasti suhe snovi 250 mikrometrov, perle 250 g/m2 - 5335-1</t>
  </si>
  <si>
    <t>0.2.1.I28</t>
  </si>
  <si>
    <t>Izdelava druge tankoslojne označbe z rumeno barvo,  deb. plasti suhe snovi 250 mikrometrov, perle 250 g/m2, zaporna ploskev; parkirno mesto za invalide (oznaka  5352-1)</t>
  </si>
  <si>
    <t>0.2.2.</t>
  </si>
  <si>
    <t>PARKIRŠČE - avtobusno obračališče</t>
  </si>
  <si>
    <t>0.2.2.A</t>
  </si>
  <si>
    <t>0.2.2.B</t>
  </si>
  <si>
    <t>0.2.2.C</t>
  </si>
  <si>
    <t>VOZIŠČNE KONSTRUKCIJE</t>
  </si>
  <si>
    <t>0.2.2.D</t>
  </si>
  <si>
    <t>0.2.2.E</t>
  </si>
  <si>
    <t>OPREMA IN TALNE OZNAČBE</t>
  </si>
  <si>
    <t>0.2.2.A1</t>
  </si>
  <si>
    <t>0.2.2.A2</t>
  </si>
  <si>
    <t>0.2.2.A3</t>
  </si>
  <si>
    <t>0.2.2.B1</t>
  </si>
  <si>
    <t>0.2.2.B2</t>
  </si>
  <si>
    <t>0.2.2.B3</t>
  </si>
  <si>
    <t>0.2.2.B4</t>
  </si>
  <si>
    <t>0.2.2.B5</t>
  </si>
  <si>
    <t>0.2.2.B6</t>
  </si>
  <si>
    <t>0.2.2.B7</t>
  </si>
  <si>
    <t xml:space="preserve">Zasaditev dreves -  javor; dobava, postavitev količkov, izkop jame, odvoz mrtvice, dovoz rodovitne zemlje, sadike velikosti 150-200cm, gnojenje in zasaditev, pritrditev ob količek, zalivanje. </t>
  </si>
  <si>
    <t>0.2.2.C1</t>
  </si>
  <si>
    <t>0.2.2.C2</t>
  </si>
  <si>
    <t>0.2.2.C3</t>
  </si>
  <si>
    <t>dovoz</t>
  </si>
  <si>
    <t>0.2.2.C4</t>
  </si>
  <si>
    <t>obračališče</t>
  </si>
  <si>
    <t>0.2.2.C5</t>
  </si>
  <si>
    <t>0.2.2.C6</t>
  </si>
  <si>
    <t>Izdelava obrabne in zaporne plasti bituminizirane zmesi AC 11 surf B 70/100 A3 v deb.4cm</t>
  </si>
  <si>
    <t>0.2.2.C7</t>
  </si>
  <si>
    <t>0.2.2.C8</t>
  </si>
  <si>
    <t>Izvedba tlaka iz granitnih kock dim.10/10/10cm na peščeni podlagi, stiki zapolnjeni s cementno malto</t>
  </si>
  <si>
    <t>0.2.2.C9</t>
  </si>
  <si>
    <t>0.2.2.C10</t>
  </si>
  <si>
    <t>0.2.2.D1</t>
  </si>
  <si>
    <t>0.2.2.D2</t>
  </si>
  <si>
    <t>0.2.2.D3</t>
  </si>
  <si>
    <t>0.2.2.D4</t>
  </si>
  <si>
    <t>0.2.2.D5</t>
  </si>
  <si>
    <t>0.2.2.D6</t>
  </si>
  <si>
    <t>0.2.2.D7</t>
  </si>
  <si>
    <t>Izdelava požiralnika s peskolovom iz PE cevi fi 50cm globine 1,70m, podložnim betonom C12/15, betoniranjem dna v deb. 10cm z betonom C25/30, dobavo in vgraditev pokrova iz duktilne litine Ø 500mm (250kN) z okvirjem in arm..bet.vencem</t>
  </si>
  <si>
    <t>0.2.2.D8</t>
  </si>
  <si>
    <t>Izvedba ponikovalnice iz betonskih cevi  Ø100 cm in reducirnim kosom 100/80cm, globina 4,20 m. Ponikovalnica je z zunanje strani zasuta s kamenometom. Vključno z napravo AB venca, z dobavo in vgraditvijo pokrova ter vsemi zemeljskimi deli. Izvedba po detajlu.</t>
  </si>
  <si>
    <t>0.2.2.D9</t>
  </si>
  <si>
    <t>0.2.2.D10</t>
  </si>
  <si>
    <t>0.2.2.E1</t>
  </si>
  <si>
    <t>0.2.2.E2</t>
  </si>
  <si>
    <t>0.2.2.E3</t>
  </si>
  <si>
    <t>Dobava in pritrditev prometnega znaka iz aluminijaste pločevine velikostnega razreda 1 (400 mm), koeficient retrorefleksije RA2 - 2201(2x), 2102(1x), 2301(1x)</t>
  </si>
  <si>
    <t>0.2.2.E4</t>
  </si>
  <si>
    <r>
      <t xml:space="preserve">Dobava in pritrditev prometnega znaka iz aluminijaste pločevine, koeficient retrorefleksije </t>
    </r>
    <r>
      <rPr>
        <b/>
        <sz val="10"/>
        <rFont val="Arial Narrow"/>
        <family val="2"/>
        <charset val="238"/>
      </rPr>
      <t>RA1</t>
    </r>
    <r>
      <rPr>
        <sz val="10"/>
        <rFont val="Arial Narrow"/>
        <family val="2"/>
        <charset val="238"/>
      </rPr>
      <t xml:space="preserve">  - 3313-6</t>
    </r>
  </si>
  <si>
    <t>prometni otok</t>
  </si>
  <si>
    <t>0.2.2.E5</t>
  </si>
  <si>
    <t>Izdelava tankoslojne označbe z enokomponentno belo barvo, strojno deb. plasti suhe snovi 250 mikrometrov, perle 250 g/m2, širine 10 cm - 5123</t>
  </si>
  <si>
    <t>0.2.2.E6</t>
  </si>
  <si>
    <t>Izdelava tankoslojne označbe z enokomponentno belo barvo, strojno deb. plasti suhe snovi 250 mikrometrov, perle 250 g/m2, širine 30 cm - 5124-2</t>
  </si>
  <si>
    <t>0.2.2.E7</t>
  </si>
  <si>
    <t>Izdelava druge tankoslojne označbe z rumeno barvo,  deb. plasti suhe snovi 250 mikrometrov, perle 250 g/m2, avtobusno postajališče (oznaka  5333-2)</t>
  </si>
  <si>
    <t>3_2</t>
  </si>
  <si>
    <t>3.2</t>
  </si>
  <si>
    <t>3.2.1.</t>
  </si>
  <si>
    <t>3.2.1.A</t>
  </si>
  <si>
    <t>3.2.1.B</t>
  </si>
  <si>
    <t>3.2.1.A1</t>
  </si>
  <si>
    <t>3.2.1.A2</t>
  </si>
  <si>
    <t>Pri izkopu jarka je treba posebno paziti na podzemne komunalne vode in izkope v neposredni bližini objektov. Izvajalec je odgovoren za vse poškodbe komunalnih vodov in obstoječih objektov, ki bi nastali pri izvajanju gradbenih del. Organizirati mora vsa popravila ter nositi vse stroške v zvezi s tem. V primeru VI. kategorije je potrebno pred izkopom izvesti ogled s strani nadzornega organa in/ali geologa.</t>
  </si>
  <si>
    <t>3.2.1.A3</t>
  </si>
  <si>
    <t>V ceno izkopa morajo biti poleg zgoraj navedenih del zajeta tudi naslednja dela: odvod meteorne vode iz kabelskega jarka, eventualna križanja z obstoječimi komunalnimi vodi na celotni trasi, dodatni stroški zaradi izvajanja zemeljskih del v razmočenem terenu, strmem pobočju, upoštevati kot notranjega trenja zemljine, v vodi, ob prisotnosti korenin, prečkanje - spodkopavanje ograj, prečkanje – presajanje živih mej, odstranitev korenin in ostale podobne ovire na trasi. Vsa izkopna dela in transporti izkopnih materialov se obračunajo po prostornini zemljine v vgrajenem oz. raščenem stanju.</t>
  </si>
  <si>
    <t>3.2.1.A4</t>
  </si>
  <si>
    <t>Pred izdelavo kabelske posteljice je potrebno dno jarka očistiti predmetov, ki bi lahko poškodovali kabelsko kanalizacijo oziroma kabel ter dno izravnati do točnosti 3 cm merjeno z letvijo dolžine 4,00 m. Zaključni nasip do kote terena se izvede z utrjevanjem po plasteh v debelini 20-30 cm.</t>
  </si>
  <si>
    <t>3.2.1.A5</t>
  </si>
  <si>
    <t>Po zasipu mora izvajalec urediti teren v prvotno stanje na enak način in v enaki kakovosti, kot so bile pred gradbenim posegom. Sanirati mora vse površine, tako na območju elektro kabelske kanalizacije, kot tudi na območju začasnih gradbiščnih površin (deponija materiala, dostopne poti, začasni gradbiščni objekti, itd). Cestne površine mora asfaltirati, makadamske urediti (planiranje, valjanje) ali obnoviti morebitni tlak iz betonskih plošč ali tlakovcev,  nasuti oz. zrahljati rodovitno plast zemlje, splanirati in jo zatraviti, popraviti ograje in žive meje glede na prvotno stanje.</t>
  </si>
  <si>
    <t>3.2.1.A6</t>
  </si>
  <si>
    <t xml:space="preserve">Na voznih površinah mora izvajalec površine takoj po zasipu usposobiti za promet ter jih vzdrževati do končne predaje naročniku (krpanje udarnih jam, dosipavanje, ipd). </t>
  </si>
  <si>
    <t>3.2.1.A7</t>
  </si>
  <si>
    <t>Dela mora izvajalec izvesti v skladu s SIST EN 206 in SIST EN 13670. Za dokaz kakovosti vgrajenih betonov mora izvajalec predložiti izjavo o lastnostih na osnovi poročila o vgrajenih betonih v betonske jaške ter za armaturo izjave o lastnostih dobavljene armature.</t>
  </si>
  <si>
    <t>3.2.1.A8</t>
  </si>
  <si>
    <t>Vse materiale, pred vgradnjo naročnikov nadzor pregleda in potrditi njih ustreznost (sprejemljivost),  vključno s predložitvijo dokumentacije (a-testov, certifikatov, itd)! Pred zasipom s tamponskim materialom mora izvajalec dostaviti certifikat o ustreznosti tamponskega materiala (zmrzlinska odpornost, granulacija...);</t>
  </si>
  <si>
    <t>3.2.1.A9</t>
  </si>
  <si>
    <t>3.2.1.A10</t>
  </si>
  <si>
    <t>Vsa izkopna dela in transporti izkopnih materialov se obračunajo po prostornini zemljine v vgrajenem oz. raščenem stanju.</t>
  </si>
  <si>
    <t>3.2.1.B1</t>
  </si>
  <si>
    <t>3.2.1.B2</t>
  </si>
  <si>
    <t>Sodelovanje pri zakoličbi trase elektro kabelske kanalizacije</t>
  </si>
  <si>
    <t>3.2.1.B3</t>
  </si>
  <si>
    <t>3.2.1.B4</t>
  </si>
  <si>
    <t>3.2.1.B5</t>
  </si>
  <si>
    <t>3.2.1.B6</t>
  </si>
  <si>
    <t>Mokro rezanje asfalta do d=15 cm z rezalko na mokro</t>
  </si>
  <si>
    <t>Rušenje asfaltnih površin do d=15 cm z nakladanjem na kamion in odvozom na urejeno deponijo z plačilom takse</t>
  </si>
  <si>
    <t>Rušenje obstoječe AB talne plošče deb. cca 0.2m , vključno z nakladanjem na kamion in odvozom na urejeno deponijo, s plačilom takse in PRIDOBITVIJO EVIDENČNIH LISTOV</t>
  </si>
  <si>
    <t>Odstranitev obstoječih pranih plošč vključno z nakladanjem na kamion in odvozom na urejeno deponijo, s plačilom takse in PRIDOBITVIJO EVIDENČNIH LISTOV</t>
  </si>
  <si>
    <t>Široki strojni izkop jame v terenu IV. ktg. za kabelski jašek (KJ: dim. cca 2,2x2,2x2,4m), z nakladanjem na prevozno sredstvo in odvozom na stalno deponijo. (KJ fi 1200, globine 1,5 m svetle mere).</t>
  </si>
  <si>
    <t xml:space="preserve">Dobava in vgrajevanje nearmiranega betona C 16/20, prereza do 0,10 m3/m2/m1 (OPOMBA: izdelava podložnih plošč pod jaški). </t>
  </si>
  <si>
    <t>Dobava, polaganje in vezanje armaturnih mrež Q226, obračun v kg po armaturnih načrtih za spodnjo in zgornjo ploščo (jaški armaturne mreže)</t>
  </si>
  <si>
    <t>Dobava in vgrajevanje armiranega betona C 25/30, prereza do 0,12-02 m3/m2/m1 (OPOMBA: izdelava talne in stropne plošče in nadvišanja jaškov).  KJ BC fi 1200 mm</t>
  </si>
  <si>
    <t>Dobava in vgrajevanje armiranih BC  fi 120/100, za kabelski jašek.</t>
  </si>
  <si>
    <t>Dobava in vgrajevanje armiranih BC  fi 120/50, za kabelski jašek.</t>
  </si>
  <si>
    <t>Izvedba (rezanje BC) in zapolnitev odprtine v območju prehoda PVC cevi skozi stene kabelskih jaškov s primernim materialom ter zatesnitev stikov Z MALTO vodotesno.cca 0.14 M2 na 1 odprtino (zatesnitev odprtin pri prehodu cevi v jašek, dim cca 0,4x0,35 m)</t>
  </si>
  <si>
    <t>Dobava, montaža in demontaža opaža robov AB plošč do deb. 20cm. 
(plošče jaškov) - (za 12 kos)</t>
  </si>
  <si>
    <t>Dobava in montaža LTŽ pokrova D 400 kN,  (npr. LIVAR dim. 600/600, napis ELEKTRO).</t>
  </si>
  <si>
    <t>Strojni izkop jame v terenu IV. ktg. za kabelska jašek KJ: dim. cca 2,7x2,7x2,5, z nakladanjem na prevozno sredstvo in odvozom na stalno deponijo. (KJ svetle mere 1,6x1,6x1,8 m).</t>
  </si>
  <si>
    <t xml:space="preserve">Dobava, polaganje in vezanje armaturnih mrež Q 226, obračun v kg po armaturnih načrtih (OPOMBA: izdelava talne, stropne plošče in sten za betonski jašek (KJ).    </t>
  </si>
  <si>
    <t xml:space="preserve">Dobava, polaganje in vezanje rebraste enostavne in srednje komplicirane armature BSt 500S fi do 12 mm, obračun v kg po armaturnih načrtih (OPOMBA: izdelava talne in stropne plošče in nadvišanja za betonski jašek.    </t>
  </si>
  <si>
    <t xml:space="preserve">Dobava in vgrajevanje armiranega betona C 25/30, prereza do 0,12-02 m3/m2/m1 (OPOMBA: izdelava talne in stropne plošče, sten in nadvišanja za betonske jaške  in nove plošče obstoječega KJ.  </t>
  </si>
  <si>
    <t>Dobava in vgradnja LTŽ pokrova DVOJNI 40 t, (120x60cm), z zaklepom - pokrovom vijačenim na okvir, skupne teže najmanj 200 kg  (kot npr. NORINCO, Ermatic D400, SIST EN 124_2, dim. 1200/600, ER4S 122 060 (VOTC) NAPIS ELEKTRIKA)</t>
  </si>
  <si>
    <t>Zapolnitev odprtine v območju prehoda PVC cevi skozi stene kabelskih jaškov s primernim materialom ter zatesnitev stikov Z MALTO vodotesno.cca 0.14 M2 na 1 odprtino (zatesnitev odprtin pri prehodu cevi v jašek, dim cca 0,4x0,35 m)</t>
  </si>
  <si>
    <t>Strojni zasip pod jaškom in za jašek s tamponom - zmrzlinsko odporen material - z utrjevanjem po slojih do ustrezne trdnosti - Ev2=60 MPa  (KJ2)</t>
  </si>
  <si>
    <t xml:space="preserve">Dobava, montaža in demontaža dvostranskega opaža podnožij za pokrove jaškov in nadvišanja </t>
  </si>
  <si>
    <t>Dobava, montaža in demontaža opaža ravnih plošč debeline do 20cm s podpiranjem do višine 2m. 
(opaž plošč jaškov)</t>
  </si>
  <si>
    <t xml:space="preserve">Dobava, montaža in demontaža opaža robov AB plošč do deb. 20cm </t>
  </si>
  <si>
    <t>Dobava in montaža uvodnice v kabelske jaške za cevi fi 160 mm dolžina 50 cm nataknjene na PVC cevi (uvodnice v jaških s tesnilom)</t>
  </si>
  <si>
    <t>Strojni izkop jame v terenu IV. ktg. za kabelska jašek KJ: dim. cca 2,5x2,5x2, z nakladanjem na prevozno sredstvo in odvozom na stalno deponijo. (KJ svetle mere 1,4x1,4x1,5 m).</t>
  </si>
  <si>
    <t>Strojni izkop jarka z odlaganjem na rob izkopa, širine dna do cca 0,5m in globine do cca 1,05m, za 2 cevno kabelsko kanalizacijo v terenu III. ktg (50%) - IV. ktg. (50%)-izkop jarka za PVC 2xfi110, vključno s planiranjem dna kanala.Eventualno črpanje vode med izgradnjo je vključeno v ceno!</t>
  </si>
  <si>
    <t>Dobava in zasip preostalega  dela jarka kabelska kanalizacije z tamponom D22 (zmrzlinsko obstojen), z utrjevanjem po slojih 20 cm</t>
  </si>
  <si>
    <t>Odvoz viška materiala na urejeno deponijo z nakladanjem na kamion, plačilom takse in PRIDOBITVIJO EVIDENČNIH LISTOV - ostanek materiala po opravljenem zasipu</t>
  </si>
  <si>
    <t>Dobava in polaganje cevi - izdelava kabelske kanalizacije 2x PVC cev DN fi 110 mm (z gladko zunanjo in notranjo površino, debelina stene d=2,2 mm, rdeče barve) - izdelava kabelske kanalizacije z vsem spojnim materialom ter pripadajočimi distančniki (obračun za m1 cevi 1xfi110 mm)</t>
  </si>
  <si>
    <t>Dobava in polaganje PVC opozorilnega traku POZOR ELEKTROENERGETSKI KABEL min. 30cm nad cevmi el. kab. kan. oz. nad kabli pred končnim zasipom.
(opozorilni trak - pozor elektrika rdeče barve)</t>
  </si>
  <si>
    <t xml:space="preserve">Dobava in polaganje FeZn ozemljitvenega valjanca 25/4 mm,  kompletno z vsemi potrebnimi čepnimi  podporami, sponkami, vijačenjem na  pokrove jaškov, varjenjem na armaturo in povezavami z vodniki P/F 35 mm2. Postavka zajema tudi dobavo in vgradnjo zemljine z nizko specifično upornostjo v katero se namesti FeZn valjanec cca 0,01 m3/m! </t>
  </si>
  <si>
    <t>Dobava in vgradnja nearmiranega betona C12/15 frakcije 0-16mm za izdelavo obbetoniranja  cevi kabelske kanalizacije</t>
  </si>
  <si>
    <t xml:space="preserve">Ročno rušenje obstoječega betonskega grla jaška 120/60 cm, odstranitev LTŽ pokrova 120/60 cm z okvirjem, nakladanje na transportno sredstvo, z odvozom na trajno deponijo in plačilom takse ter pridobitvijo evidenčnih listov. </t>
  </si>
  <si>
    <t xml:space="preserve">Izvedba novega ležišča LTŽ pokrova dim 120/60 cm - vgradi se sidra (8 kom ČBR fi 12 mm) dolžina cca 20 cm (10 cm v beton) z uporabo sidrne mase. Sidra se privari na okvir pokrova, pokrov se obbetonira z zmrzlinsko odpornim betonom z dodatki proti soljenju C 30/37 (cca 0,15 m3) vkjučno z opažem _x000D_
</t>
  </si>
  <si>
    <t>Dobava in vgradnja LTŽ dvojnega pokrova 40t (120x60 cm) z zaklepom, pokrovom vijačenim na okvir,  skupne teže najmanj 200 kg (kot npr. NORINCO Ermatic D400, SIST EN 124_2, dim. 1200/600, ER4S 122 060 (VOTC) napis ELEKTRIKA)!</t>
  </si>
  <si>
    <t xml:space="preserve">Dobava in strojno zasipanje gradbene jame s tamponskim materialom (zmrzlinsko obstojen D22), s premetom, s komprimacijo v slojih do 20 cm (z dosego ustrezne zbitosti Ev= 60MPa), s transportom iz deponije do 10 km. </t>
  </si>
  <si>
    <t>Dobava in izdelava nosilne plasti bituminizirane zmesi (grobi asfalt) AC 22 base B50/70 A3 v skupni debelini d = 7 cm merjeno v valjanem - komprimiranem stanju.</t>
  </si>
  <si>
    <t>Dobava in izdelava obrabne in zaporne plasti bituminizirane zmesi (fini asfalt) AC 8 surf B70/100 A4 v skupni debelini d = 4 cm merjeno v valjanem - komprimiranem stanju.</t>
  </si>
  <si>
    <t>Izvedba finega planuma (končni sloj pred asfaltiranjem) na voznih površinah z zmrzlinsko odpornim tamponskim materialom (0-16) v debelini 20 cm z utrjevanjem do predpisane zbitosti.</t>
  </si>
  <si>
    <t>Premaz podlage z emulzijo (premaz finega planuma).</t>
  </si>
  <si>
    <t>Premaz stikov obstoječih asfaltnih površin z bitumenskih premazom pred asfaltiranjem.</t>
  </si>
  <si>
    <t>Strojno rezkanje asfalta v debelini do 4 cm, z nakladanjem na kamion in odvozom materiala na trajno registrirano gradbeno deponijo. V ceno vključena ekološka taksa s pridobitvijo evidenčnih listov.</t>
  </si>
  <si>
    <t>Čiščenje pofrezane asfaltne površine.</t>
  </si>
  <si>
    <t>Dobava kvalitetne zemlje (humus) za ureditev trase izkopa</t>
  </si>
  <si>
    <t>Kombiniran strojno ročni izkop in zasip (70%/30%) z odlaganjem na rob izkopa v terenu IV. kategorije, širina in dolžina dna 2 m in globina do 1,2 m  - izkop jarka za izvedbo spojke oz. iskanje obstoječih cevi (2 kom)</t>
  </si>
  <si>
    <t>Strojni zasip jarka z prebranim izkopanim materialom - z utrjevanjem po slojih do ustrezne trdnosti - zasip izkopanih jarkov za izvedbo spojke oz. iskanje obstoječih cevi (2 kom)</t>
  </si>
  <si>
    <t>Izvedba (kronsko vrtanje - fi vrtanja 125mm - v TP in obstoječi jašek) in zapolnitev odprtine v območju prehoda PVC cevi skozi stene TP s primernim materialom ter zatesnitev stikov Z MALTO vodotesno.cca 0.14 m2 na 1 odprtino (zatesnitev odprtin pri prehodu cevi v TP, dim fi 125)</t>
  </si>
  <si>
    <t xml:space="preserve">Nabava in vgradnja tamponskega materiala ter izdelava tamponske blazine debeline 20 cm - pod talnimi ploščami_x000D_
</t>
  </si>
  <si>
    <t>Izvedba križanj s ostalimi komunalnimi vodi (cca 0,5 m3/križanje). Po predpisanih pogojih in zahtevah upravljalcev.</t>
  </si>
  <si>
    <t>Odstranitev obstoječih granitnih kock z odvozom na začasno deponijo, vključno z vsemi prenosi in transporti.</t>
  </si>
  <si>
    <t>Vzpostavitev granitnih kock, deponiranih na gradbiščni deponiji, v prvotno stanje, v beton C16/20, z zatesnitvijo zgornjega sloja z vodotesnim elastičnim materialom oz. po navodilih upravljavca. V primeru, da se obstoječe kocke poškodujejo, jih je potrebno zamenjati z novimi.</t>
  </si>
  <si>
    <t>Odstranitev obstoječih tlakovcev in polaganje obstoječih tlakovcev oz. povrnitev v prvotno stanje, vključno s transportom in vsemi potrebnimi materiali in potrebnimi zaključnimi deli</t>
  </si>
  <si>
    <t>Izvedba podložnega betona (C12/15)  v debelini 10 cm - pod pralnimi ploščami in talnimi ploščami</t>
  </si>
  <si>
    <t>Dobava in polaganje vrtnih robnikov ob robu pranih plošč po celotni dolžini z robniki dim. 100×20×8 cm</t>
  </si>
  <si>
    <t>Polaganje pranih plošč (dim. 40×40cm) na podložni beton in fugiranjem s cementnim mlekom</t>
  </si>
  <si>
    <t xml:space="preserve">Prestavitev sadnega drevesa vključno z izkopom in prestavitvijo le tega </t>
  </si>
  <si>
    <t>Odstranitev cestnih robnikov in deponiranje na gradbeno deponijo</t>
  </si>
  <si>
    <t>Namestitev oz. polaganje robnikov iz gradbiščne deponije postavitev na mesto, kjer so bili locirani pred odstranitvijo z vsemi zaključnimi deli</t>
  </si>
  <si>
    <t>Odstranitev obstoječih granitnih robnikov z odvozom na začasno deponijo, vključno z vsemi prenosi in transporti</t>
  </si>
  <si>
    <t>Vzpostavitev granitnih robnikov, deponiranih na gradbiščni deponiji, v prvotno stanje, v beton C16/20 oz. po navodilih upravljavca. V primeru, da se obstoječi robniki poškodujejo, jih je potrebno zamenjati z novimi.</t>
  </si>
  <si>
    <t>Dobava 4 žilnega zemeljskega kabla tipa NA2XY-J 4x 150+2,5mm2 (pred naročilom obvezno preveri dolžino med prostostoječo omarico in poslovno stavbo)</t>
  </si>
  <si>
    <t>Uvlek 4 žilnega zemeljskega kabla tipa NA2XY-J 4x 150+2,5mm2 v cevi predhodno izdelane kabelske kanalizacije.</t>
  </si>
  <si>
    <t>Dobava in izdelava KB glave tipa  LVTUA 95-150 s potrebnimi AlCu KB čevlji prereza 4×150 mm2, 1kV s pritrditvijo v transformatorski postaji in v NN razdelilcu poslovnega objekta</t>
  </si>
  <si>
    <t>Dobava in izdelava KB spojke NN do vključno 4×70 mm2 - v jašku (KB 70/70)</t>
  </si>
  <si>
    <t>NN  stikalne manipulacije.</t>
  </si>
  <si>
    <t>Izvedba meritev na NN kablu.</t>
  </si>
  <si>
    <t>Drobni material.</t>
  </si>
  <si>
    <t>Priklop obstoječih nizkonapetostnih zemeljskih  kablov na varovalčna podnožja projektiranega nizkonapetostnega bloka</t>
  </si>
  <si>
    <t>2.2</t>
  </si>
  <si>
    <t>JEKLENI NADSTREŠKI NA POSTAJI DOMŽALE</t>
  </si>
  <si>
    <t>3_5</t>
  </si>
  <si>
    <t>3.5</t>
  </si>
  <si>
    <t>TK NAPRAVE</t>
  </si>
  <si>
    <t>3.5.1</t>
  </si>
  <si>
    <t>3.5.1.A</t>
  </si>
  <si>
    <t>3.5.1.A1</t>
  </si>
  <si>
    <t>3.5.1.A2</t>
  </si>
  <si>
    <t>Opomba: Pri opremi in materialu je potrebno upoštevati stroške izdelave meritev, preizkusa in zagona, vključno s pridobitvijo ustreznih certifikatov in potrdil s strani pooblaščenih institucij ali upravljavca JŽI.</t>
  </si>
  <si>
    <t>3.5.1.A3</t>
  </si>
  <si>
    <t xml:space="preserve">Opomba: Za vso dobavljeno opremo mora izvajalec / dobavitelj izdelati tehnološki elaborat, ki ga uskladi z upravljavcem. </t>
  </si>
  <si>
    <t>3.5.1.A4</t>
  </si>
  <si>
    <t>3.5.1.A5</t>
  </si>
  <si>
    <t>3.5.1.A6</t>
  </si>
  <si>
    <t>Opomba: Izvajalec mora za vse tesnilne sisteme proti požaru zagotoviti certifikate in teste o ustreznosti ter izdelati poročilo o izvedbi požarnega tesnjenja kabelskih odprtin in podati izjavo o izvedenih delih. Izvajalec mora predložiti dokazilo o usposabljanju s strani proizvajalca požarnega sistema in licenco FKC izdano s strani SZPV.</t>
  </si>
  <si>
    <t>3.5.2</t>
  </si>
  <si>
    <t>KABLI IN KABELSKE TRASE</t>
  </si>
  <si>
    <t>3.5.2.A</t>
  </si>
  <si>
    <t>3.5.2.B</t>
  </si>
  <si>
    <t>KABELSKE TRASE</t>
  </si>
  <si>
    <t>3.5.2.A1</t>
  </si>
  <si>
    <t>Opomba: Pri kablih se upošteva dobava in polaganje kablov v PVC/DWP kabelsko kanalizacijo, PEHD cevi, kabelske police ali inštalacijske cevi.</t>
  </si>
  <si>
    <t>3.5.2.A2</t>
  </si>
  <si>
    <t>Dobava in polaganje kabla:
12-vlakenski optični kabel A-DQ(ZN)(SR)2Y 12xE9/125 0,25H18 LG BK G.657.A1.</t>
  </si>
  <si>
    <t>3.5.2.A3</t>
  </si>
  <si>
    <t>Dobava in polaganje kabla:
TK 59 M 3x4x0,8.</t>
  </si>
  <si>
    <t>3.5.2.A4</t>
  </si>
  <si>
    <t>Dobava in polaganje kabla:
TK 59 M 5x4x0,8.</t>
  </si>
  <si>
    <t>3.5.2.A5</t>
  </si>
  <si>
    <t>Dobava in polaganje kabla:
TD 59 M 1x4x1,2.</t>
  </si>
  <si>
    <t>3.5.2.A6</t>
  </si>
  <si>
    <t>Dobava in polaganje kabla:
TD 59 M 5x4x1,2.</t>
  </si>
  <si>
    <t>3.5.2.A7</t>
  </si>
  <si>
    <t>Dobava in polaganje kabla:
EE kabel NYBY-J 3x2,5 mm2.</t>
  </si>
  <si>
    <t>3.5.2.A8</t>
  </si>
  <si>
    <t>Dobava in polaganje kabla:
EE kabel NYBY-O 4x2,5 mm2.</t>
  </si>
  <si>
    <t>3.5.2.A9</t>
  </si>
  <si>
    <t>Dobava in polaganje kabla:
EE kabel NYBY-J 5x2,5 mm2.</t>
  </si>
  <si>
    <t>3.5.2.A10</t>
  </si>
  <si>
    <t>Dobava in polaganje kabla:
EE kabel NYBY-J 3x10 mm2.</t>
  </si>
  <si>
    <t>3.5.2.A11</t>
  </si>
  <si>
    <t>3.5.2.A12</t>
  </si>
  <si>
    <t>Dobava in polaganje kabla:
zunanji S/FTP 4x2 kategorije 7.</t>
  </si>
  <si>
    <t>3.5.2.A13</t>
  </si>
  <si>
    <t>Dobava in polaganje kabla:
EE kabel H05VV-F 2x2,5 mm², Eca po CPR.</t>
  </si>
  <si>
    <t>3.5.2.A14</t>
  </si>
  <si>
    <t>Dobava in polaganje kabla:
EE kabel N2XH-J 3x2,5 mm², Cca s1 d2 a1 po CPR.</t>
  </si>
  <si>
    <t>3.5.2.A15</t>
  </si>
  <si>
    <t>Dobava in polaganje kabla:
EE kabel N2XH-O 4x2,5 mm², Cca s1 d2 a1 po CPR.</t>
  </si>
  <si>
    <t>3.5.2.A16</t>
  </si>
  <si>
    <t>Dobava in polaganje kabla:
EE kabel N2XH-J 3x6 mm², Cca s1 d2 a1 po CPR.</t>
  </si>
  <si>
    <t>3.5.2.A17</t>
  </si>
  <si>
    <t>Dobava in polaganje kabla:
EE kabel N2XH-J 5x6 mm², Cca s1 d2 a1 po CPR.</t>
  </si>
  <si>
    <t>3.5.2.A18</t>
  </si>
  <si>
    <t>Dobava in polaganje kabla:
J-H(St)H 2X2X0,8, Cca s1 d2 a1 po CPR.</t>
  </si>
  <si>
    <t>3.5.2.A19</t>
  </si>
  <si>
    <t>Dobava in polaganje kabla:
J-H(St)H 10X2X0,8, Cca s1 d2 a1 po CPR.</t>
  </si>
  <si>
    <t>3.5.2.A20</t>
  </si>
  <si>
    <t>Dobava in polaganje kabla:
STP 4x2 kat. 6, Cca s1 d2 a1 po CPR.</t>
  </si>
  <si>
    <t>3.5.2.A21</t>
  </si>
  <si>
    <t>Zapiranje kabelskih koncev.</t>
  </si>
  <si>
    <t>3.5.2.A22</t>
  </si>
  <si>
    <t>Uvod in zaključitev EE kabla na napravi, razdelilni omari ali napajalnem sistemu TK prostora.</t>
  </si>
  <si>
    <t>3.5.2.A23</t>
  </si>
  <si>
    <t>Uvod in zaključitev TK/TD kabla na napravi, v kabelski omari ali TK prostoru, do 1x4 ali 2x2.</t>
  </si>
  <si>
    <t>3.5.2.A24</t>
  </si>
  <si>
    <t>Uvod in zaključitev TK/TD kabla na napravi, v  kabelski omari ali TK prostoru, do 5x4 ali 10x2.</t>
  </si>
  <si>
    <t>3.5.2.A25</t>
  </si>
  <si>
    <t>Dobava in montaža odcepne kabelske spojke na TK/TD kablu 1x4.</t>
  </si>
  <si>
    <t>3.5.2.A26</t>
  </si>
  <si>
    <t>Dobava in montaža kabelske spojke na TK/TD kablu 3x4.</t>
  </si>
  <si>
    <t>3.5.2.A27</t>
  </si>
  <si>
    <t>Dobava in montaža nadometne doze, IP66, z uvodnicami, montaža v sekundarni strop nadstreška, z vrstnimi sponkami za izdelavo odcepa na EE kablu.</t>
  </si>
  <si>
    <t>3.5.2.A28</t>
  </si>
  <si>
    <t>IR reflektorji</t>
  </si>
  <si>
    <t>3.5.2.A29</t>
  </si>
  <si>
    <t>Dobava in montaža nadometne doze, IP66, z uvodnicami, montaža na drog razsvetljave z Rf objemkami, z vrstnimi sponkami za izdelavo odcepa na EE kablu.</t>
  </si>
  <si>
    <t>3.5.2.A30</t>
  </si>
  <si>
    <t>Dobava konektorja RJ45 in zaključevanje S/FTP kabla kat. 7 na konektorju.</t>
  </si>
  <si>
    <t>3.5.2.A31</t>
  </si>
  <si>
    <t>Dobava konektorja RJ45 in zaključevanje STP kabla kat. 6 na konektroju.</t>
  </si>
  <si>
    <t>3.5.2.A32</t>
  </si>
  <si>
    <t>Zaključevanje STP kabla kat. 6 na delilniku RJ45 v komunikacijski omari ali RJ45 vtičnici.</t>
  </si>
  <si>
    <t>3.5.2.A33</t>
  </si>
  <si>
    <t>Zaključevanje optičnih inštalacij, dobava zaključnega kabla z LC konektorjem in izdelavo spoja, 
1 kos = 1 vlakno</t>
  </si>
  <si>
    <t>3.5.2.A34</t>
  </si>
  <si>
    <t>Dobava in montaža samougasne rebraste cevi od uvodnega kabelskega jaška do mesta zaključitve (optični delilnik), vključno z vlečenjem optičnega kabla v cev in tesnjenjem cevi na obeh koncih ter s potrebnim pritrdilnim materialom
- 1x optični kabel.</t>
  </si>
  <si>
    <t>3.5.2.A35</t>
  </si>
  <si>
    <t>Dobava in montaža samougasne rebraste cevi od uvodnega kabelskega jaška do mesta zaključitve (optični delilnik), vključno z vlečenjem optičnega kabla v cev in tesnjenjem cevi na obeh koncih ter s potrebnim pritrdilnim materialom
- 3x optični kabel.</t>
  </si>
  <si>
    <t>3.5.2.A36</t>
  </si>
  <si>
    <t>Dobava in montaža samougasne rebraste cevi, vključno z vlečenjem optičnega kabla v cev in tesnjenjem cevi na obeh koncih ter s potrebnim pritrdilnim materialom
- 1x optični kabel.</t>
  </si>
  <si>
    <t>2x povezava TKp-SVp</t>
  </si>
  <si>
    <t>3.5.2.A37</t>
  </si>
  <si>
    <t>Dobava in montaža samougasne rebraste cevi za zaščito STP kablov med mestoma zaključitve (miza prometnika - komunikacijska omara), vključno z vlečenjem kablov v cev ter s potrebnim pritrdilnim materialom
- 6x STP kat.6.</t>
  </si>
  <si>
    <t>3.5.2.A38</t>
  </si>
  <si>
    <t>Izvedba rezervne dolžine optičnega kabla v kabelskem jašku, dobava in montaža nosilca rezerve - dolžine 15 m.</t>
  </si>
  <si>
    <t>3_8</t>
  </si>
  <si>
    <t>3.5.2.A39</t>
  </si>
  <si>
    <t>Izvedba rezervne dolžine optičnega kabla v kabelskem jašku, dobava in montaža nosilca rezerve - dolžine 2 x 15 m.</t>
  </si>
  <si>
    <t>3_10</t>
  </si>
  <si>
    <t>3.5.2.A40</t>
  </si>
  <si>
    <t>Meritve optičnega kabla (na bobnu, položene dolžine, končne) z izdelavo merilnega poročila
- 12-vlakenski optični kabel.</t>
  </si>
  <si>
    <t>3_12</t>
  </si>
  <si>
    <t>3.5.2.A41</t>
  </si>
  <si>
    <t>Električne meritve na energetskih kablih na bobnu, položene dolžine, končne, z izdelavo merilnega poročila - kpl za vse nove kable.</t>
  </si>
  <si>
    <t>3_13</t>
  </si>
  <si>
    <t>3.5.2.A42</t>
  </si>
  <si>
    <t>Električne meritve na bakrenih telekomunikacijskih kablih (TK, TD …), na bobnu, položene dolžine, končne, z izdelavo merilnega poročila - kpl za vse nove kable.</t>
  </si>
  <si>
    <t>3_14</t>
  </si>
  <si>
    <t>3.5.2.A43</t>
  </si>
  <si>
    <t>Meritve univerzalnega ožičenja kategorije 6 z izdelavo merilnega poročila, kpl.</t>
  </si>
  <si>
    <t>3_15</t>
  </si>
  <si>
    <t>3.5.2.A44</t>
  </si>
  <si>
    <t>3_16</t>
  </si>
  <si>
    <t>Tesnjenje med vsemi kabli in cevmi v kabelskem jašku, kpl za postajo.</t>
  </si>
  <si>
    <t>3.5.2.B1</t>
  </si>
  <si>
    <t>Opomba: V popisu so zajete le lokalne trase med kabelskim jaškom in napravami. Trase vzdolž perona in kabelski jaški so predmet načrtov 3/1 in 3/3. Kabelske police za polaganje kablov znotraj sekundarnih stropov nadstreška in postajne zgradbe so zajete v načrtih št. 3/1.</t>
  </si>
  <si>
    <t>3.5.2.B2</t>
  </si>
  <si>
    <t>Opomba: V popisu so zajete le lokalne trase med kabelskim jaškom in napravami. Trase vzdolž perona in kabelski jaški so predmet načrtov 3/2 in 3/4.</t>
  </si>
  <si>
    <t xml:space="preserve"> </t>
  </si>
  <si>
    <t>3.5.2.B3</t>
  </si>
  <si>
    <t>Opomba: Izdelava kabelskega jaška obsega: izkop v zemljišču III. do IV. ktg, izdelava drenažnega zasipa 0,5 m3 v netkanem geotekstilu tipa 1, podložni beton višine 10cm, opaženje, armatura, dobava in montaža pokrova, betoniranje, odvoz materiala in ureditev okolice.</t>
  </si>
  <si>
    <t>3.5.2.B4</t>
  </si>
  <si>
    <t>Izdelava lokalne kabelske kanalizacije iz PVC, DWP ali alkaten cevi v zemljišču 50% III. in 50 % IV. ktg. Obseg del: izkop jarka, izdelava podloge za cevi iz peska granulacije 4-8 mm, dobava in polaganje cevi, dobava in vgraditev distančnikov, obbetoniranje cevi z betonom C12/15 v višini 10 cm nad zgornjim temenom cevi, zasip jarka z utrjevanjem po slojih in odvoz odvečnega materiala in ureditev okolice:
- 1x DWP (upogljiva) cev premera 75 mm.</t>
  </si>
  <si>
    <t>SOS1, SOS2</t>
  </si>
  <si>
    <t>3.5.2.B5</t>
  </si>
  <si>
    <t>Izdelava lokalne kabelske kanalizacije iz PVC, DWP ali alkaten cevi v zemljišču 50% III. in 50 % IV. ktg. Obseg del: izkop jarka, izdelava podloge za cevi iz peska granulacije 4-8 mm, dobava in polaganje cevi, dobava in vgraditev distančnikov, obbetoniranje cevi z betonom C12/15 v višini 10 cm nad zgornjim temenom cevi, zasip jarka z utrjevanjem po slojih in odvoz odvečnega materiala in ureditev okolice:
- 2x DWP (upogljiva) cev premera 75 mm.</t>
  </si>
  <si>
    <t>3.5.2.B6</t>
  </si>
  <si>
    <t>Izdelava lokalne kabelske kanalizacije iz PVC, DWP ali alkaten cevi v zemljišču 50% III. in 50 % IV. ktg. Obseg del: izkop jarka, izdelava podloge za cevi iz peska granulacije 4-8 mm, dobava in polaganje cevi, dobava in vgraditev distančnikov, obbetoniranje cevi z betonom C12/15 v višini 10 cm nad zgornjim temenom cevi, zasip jarka z utrjevanjem po slojih in odvoz odvečnega materiala in ureditev okolice:
- 1x DWP (upogljiva) cev premera 110 mm.</t>
  </si>
  <si>
    <t>povezave nadstrešek</t>
  </si>
  <si>
    <t>3.5.2.B7</t>
  </si>
  <si>
    <t>Izdelava lokalne kabelske kanalizacije iz PVC, DWP ali alkaten cevi v zemljišču 50% III. in 50 % IV. ktg. Obseg del: izkop jarka, izdelava podloge za cevi iz peska granulacije 4-8 mm, dobava in polaganje cevi, dobava in vgraditev distančnikov, obbetoniranje cevi z betonom C12/15 v višini 10 cm nad zgornjim temenom cevi, zasip jarka z utrjevanjem po slojih in odvoz odvečnega materiala in ureditev okolice:
- 3x DWP (upogljiva) cev premera 125 mm</t>
  </si>
  <si>
    <t>PRO-TK</t>
  </si>
  <si>
    <t>3.5.2.B8</t>
  </si>
  <si>
    <t>Dobava in zaščita prazne položene cevi z Raychem ali ustrezno drugo toploskrčno kapo.</t>
  </si>
  <si>
    <t>3.5.2.B9</t>
  </si>
  <si>
    <t>Izdelava kabelskega jaška tip B, izmer 1,2x1,2x1,2 (m), s kab. konzolami in okrasnim (potopljenim) pokrovom, kpl z materialom.</t>
  </si>
  <si>
    <t>3.5.2.B10</t>
  </si>
  <si>
    <t>Izdelava tipskega kabelskega jaška zunanje razsvetljave (tip C), svetlih mer 0,6x0,6x0,9 m s potopljenim pokrovom.</t>
  </si>
  <si>
    <t>3.5.2.B11</t>
  </si>
  <si>
    <t>Tesnjenje uvoda kablov na prehodu iz uvodnega kabelskega jaška v TK prostor s prahotestno in protipožarno zaščito in zaščito proti glodavcem (kot npr. Roxtec moduli v sestavljivem okvirju).
Tesnjenje zajema projektirane kable z ustrezno rezervo za kasnejše uvode (prehod cevi premera 6x125 mm).</t>
  </si>
  <si>
    <t>3.5.2.B12</t>
  </si>
  <si>
    <t>Dobava in montaža perforirane vročecinkanega kabelskega kanala 100 x 60 mm z distančniki z montažo v "slepi" steber nadstreška za vertikalni dvig kablov, izenačitvijo potencialov.</t>
  </si>
  <si>
    <t>3.5.2.B13</t>
  </si>
  <si>
    <r>
      <t xml:space="preserve">Dobava in montaža perforiranega vročecinkanega kabelskega kanala s pokrovom 100 x 60 mm </t>
    </r>
    <r>
      <rPr>
        <b/>
        <sz val="10"/>
        <rFont val="Arial Narrow"/>
        <family val="2"/>
      </rPr>
      <t>na steno</t>
    </r>
    <r>
      <rPr>
        <sz val="10"/>
        <rFont val="Arial Narrow"/>
        <family val="2"/>
        <charset val="238"/>
      </rPr>
      <t xml:space="preserve"> - komplet s spojnim in pritrdilnim materialom, izenačitvijo potencialov.</t>
    </r>
  </si>
  <si>
    <t>3.5.2.B14</t>
  </si>
  <si>
    <t>Dobava in montaža vročecinkanih kabelskih lestev širine 200 mm - komplet s konzolami, spojnim in pritrdilnim materialom, izenačitvijo potencialov.</t>
  </si>
  <si>
    <t>3.5.2.B15</t>
  </si>
  <si>
    <t>Izvedba preboja stene za prehod kablov dim. cca 25x10 cm, debelina stene do 30 cm.</t>
  </si>
  <si>
    <t>preboj 1.4</t>
  </si>
  <si>
    <t>3.5.2.B16</t>
  </si>
  <si>
    <t>Izvedba preboja stene za prehod kablov dim. cca 20x10 cm, debelina stene do 50 cm.</t>
  </si>
  <si>
    <t>preboji 1.1, 1.2, 1.3</t>
  </si>
  <si>
    <t>3.5.2.B17</t>
  </si>
  <si>
    <t>Izvedba preboja stene za prehod kablov dim. cca 25x15 cm, debelina stene do 50 cm, z izvedbo modularnega tesnjenja za min. 20 kablov prereza 4 - 25 mm, požarna odpornost EI 60 (kot npr. Roxtec).</t>
  </si>
  <si>
    <t>preboji 2.1, 2.2, 2.3</t>
  </si>
  <si>
    <t>3.5.2.B18</t>
  </si>
  <si>
    <t>Izvedba preboja stene za prehod kablov dim. cca 35x15 cm, debelina stene do 90 cm, z izvedbo modularnega tesnjenja za min. 30 kablov prereza 4 - 25 mm, požarna odpornost EI 60 (kot npr. Roxtec).</t>
  </si>
  <si>
    <t>preboji 2.4, 2.5</t>
  </si>
  <si>
    <t>3.5.2.B19</t>
  </si>
  <si>
    <t>Dobava in polaganje cevi premera 25 mm v opečne stene - izvedba podometne inštalacije.</t>
  </si>
  <si>
    <t>3.5.2.B20</t>
  </si>
  <si>
    <t>Dobava rebraste, upogljive elektroinštalcijske cevi za vgradnjo v vibriran beton, s polaganjem v opaž
- cev premera 32 mm.</t>
  </si>
  <si>
    <t>3.5.2.B21</t>
  </si>
  <si>
    <t>Dobava rebraste, upogljive elektroinštalcijske cevi za vgradnjo v vibriran beton, s polaganjem v opaž
- cev premera 50 mm.</t>
  </si>
  <si>
    <t>3.5.2.B22</t>
  </si>
  <si>
    <t>Dobava in vgradnja prehodnih podometnih elektroinštalacijskih doz v vibriran beton, s pokrovom - različne dimenzije do 15x15 cm.</t>
  </si>
  <si>
    <t>3.5.2.B23</t>
  </si>
  <si>
    <t>Dobava in polaganje zaščitne samougasne cevi odporne na UV sevanje (premer cevi prilagoditi premeru kabla).</t>
  </si>
  <si>
    <t>med napravo in kabelsko polico, zaščita kablov v TK prostoru ipd.</t>
  </si>
  <si>
    <t>3.5.2.B24</t>
  </si>
  <si>
    <r>
      <t>Zvijavi vodnik z rumeno-zeleno izolacijo za izenačevanje potencialov in povezavo kovinskih mas, kpl z zaključevanjem, H07Z-K 6mm</t>
    </r>
    <r>
      <rPr>
        <sz val="10"/>
        <rFont val="Calibri"/>
        <family val="2"/>
      </rPr>
      <t>²</t>
    </r>
    <r>
      <rPr>
        <sz val="10"/>
        <rFont val="Arial Narrow"/>
        <family val="2"/>
        <charset val="238"/>
      </rPr>
      <t>, Cca s1 d2 a1 po CPR.</t>
    </r>
  </si>
  <si>
    <t>dodatno izenačevanje potencialov (GIP) - kabelska korita</t>
  </si>
  <si>
    <t>3.5.2.B25</t>
  </si>
  <si>
    <t>Dobava in montaža z vijačenjem nadometnega inštalacijskega kanala s pokrovom, samougasen po UL94 V0, dimenzij 40x60 mm.</t>
  </si>
  <si>
    <t>3.5.2.B26</t>
  </si>
  <si>
    <t>Dobava in montaža z vijačenjem nadometnega inštalacijskega kanala s pokrovom, samougasen po UL94 V0, dimenzij 20x20 mm.</t>
  </si>
  <si>
    <t>3.5.3</t>
  </si>
  <si>
    <t>OBVEŠČANJE POTNIKOV</t>
  </si>
  <si>
    <t>3.5.3.D</t>
  </si>
  <si>
    <t>URNI SISTEM</t>
  </si>
  <si>
    <t>Dobava in montaža označevalne letve LSA PLUS.</t>
  </si>
  <si>
    <t>Preizkušanje, spuščanje v pogon, parametriranje sistema.</t>
  </si>
  <si>
    <t>Povezovalni in drobni montažni material, tesnjenje uvodov.</t>
  </si>
  <si>
    <t>3.5.3.D1</t>
  </si>
  <si>
    <t>Dobava in montaža dvostranske peronske ure ø600 z LED osvetlitvijo, integrirano prenapetostno zaščito, NTP sinhronizacija, zaščita proti vandalizmu, zunanja montaža.</t>
  </si>
  <si>
    <t>3.5.3.D2</t>
  </si>
  <si>
    <t>Dobava in montaža nosilca za peronsko uro, stropna montaža na konstrukcijo nadstrešnice (prilagojen nosilec).</t>
  </si>
  <si>
    <t>3.5.3.D3</t>
  </si>
  <si>
    <t>Dobava in montaža nosilca za peronsko uro, stranska montaža na drog razsvetljave.</t>
  </si>
  <si>
    <t>3.5.3.D4</t>
  </si>
  <si>
    <t>Dobava in montaža enostranske notranje stenske ure ø300, PoE, NTP sinhronizacija, z montažo.</t>
  </si>
  <si>
    <t>3.5.3.D5</t>
  </si>
  <si>
    <t>Dobava in montaža stropnega nosilca za stransko uro ø300 (viseča izvedba).</t>
  </si>
  <si>
    <t>3.5.3.D6</t>
  </si>
  <si>
    <t>Dobava in montaža namizne ure LED s krožnim indikatorjem, PoE, DA18, NTP sinhronizacija.</t>
  </si>
  <si>
    <t>3.5.3.D7</t>
  </si>
  <si>
    <t>Dobava in montaža prenapetostnega odvodnika RJ45, namestitev znotraj ure.</t>
  </si>
  <si>
    <t>3.5.3.D8</t>
  </si>
  <si>
    <t>Demontaža obstoječe matične ure s sprejemnikom, odvoz v skladišče SVTK ali na deponijo, predvideno za odpadno električno in elektronsko opremo, skladno z zakonskimi določili, kpl s povezavami.</t>
  </si>
  <si>
    <t>3.5.3.D9</t>
  </si>
  <si>
    <t>Demontaža obstoječe namizne ure, odvoz v skladišče SVTK  ali na deponijo, predvideno za odpadno električno in elektronsko opremo, skladno z zakonskimi določili, kpl s povezavami.</t>
  </si>
  <si>
    <t>3.5.3.D10</t>
  </si>
  <si>
    <t>Demontaža obstoječe stenske ure, odvoz v skladišče SVTK  ali na deponijo, predvideno za odpadno električno in elektronsko opremo, skladno z zakonskimi določili,, kpl s povezavami.</t>
  </si>
  <si>
    <t>3.5.3.D11</t>
  </si>
  <si>
    <t>Demontaža obstoječe peronske ure z nosilcem v kompletu s kablom, odvoz v skladišče SVTK ali na deponijo, predvideno za odpadno električno in elektronsko opremo, skladno z zakonskimi določili,.</t>
  </si>
  <si>
    <t>3.5.3.D12</t>
  </si>
  <si>
    <t>3.5.3.D13</t>
  </si>
  <si>
    <t>Parametriranje sistema, vključitev vseh NTP ur v nadzorno programsko opremo upravljavca Moba-NMS.</t>
  </si>
  <si>
    <t>3.5.4</t>
  </si>
  <si>
    <t>KOMUNIKACIJSKA MESTA</t>
  </si>
  <si>
    <t>3.5.4.A</t>
  </si>
  <si>
    <t>3.5.4.A1</t>
  </si>
  <si>
    <t>Dobava in montaža LB telefonske omare s solarnim napajanjem (npr. Krone, tip KOS) ob progi z vso opremo, povezava na ozemljitev, kpl.</t>
  </si>
  <si>
    <t>3.5.4.A2</t>
  </si>
  <si>
    <t>Dobava in montaža tipskega kovinskega podstavka za telefonsko omaro, vključno z letvicami LSA 2/10 VS in zaščito 230V 10A/10kA.</t>
  </si>
  <si>
    <t>3.5.4.A3</t>
  </si>
  <si>
    <t>Dobava in montaža tipskega betonskega temelja za telefonsko omaro.</t>
  </si>
  <si>
    <t>3.5.4.A4</t>
  </si>
  <si>
    <t>Dobava in montaža CB telefonskega stebrička (KSC) ob progi ali v medtirju z vso opremo, vključno z letvicami LSA 2/10 VS in zaščito 230V 10A/10kA, povezava na ozmeljitev, kpl.</t>
  </si>
  <si>
    <t>3.5.4.A5</t>
  </si>
  <si>
    <t>Dobava in montaža tipskega betonskega temelja za telefonski stebriček.</t>
  </si>
  <si>
    <t>3.5.4.A6</t>
  </si>
  <si>
    <r>
      <t xml:space="preserve">Izdelava armirano betonskega stojišča z opornim zidom, izmer 2x2,5 m, za uporabnike SVTK naprav, z izravnavo terena na višino GRP, </t>
    </r>
    <r>
      <rPr>
        <b/>
        <sz val="10"/>
        <rFont val="Arial Narrow"/>
        <family val="2"/>
      </rPr>
      <t>nasutjem</t>
    </r>
    <r>
      <rPr>
        <sz val="10"/>
        <rFont val="Arial Narrow"/>
        <family val="2"/>
      </rPr>
      <t>, obbetoniranje stojišča in položitev pranih plošč.</t>
    </r>
  </si>
  <si>
    <t>TO UsA1</t>
  </si>
  <si>
    <t>3.5.4.A7</t>
  </si>
  <si>
    <r>
      <t xml:space="preserve">Izdelava armirano betonskega stojišča z opornim zidom, izmer 2x2,5 m, za uporabnike SVTK naprav, z izravnavo terena na višino GRP, </t>
    </r>
    <r>
      <rPr>
        <b/>
        <sz val="10"/>
        <rFont val="Arial Narrow"/>
        <family val="2"/>
      </rPr>
      <t>vkopom,</t>
    </r>
    <r>
      <rPr>
        <sz val="10"/>
        <rFont val="Arial Narrow"/>
        <family val="2"/>
      </rPr>
      <t xml:space="preserve"> obbetoniranje stojišča in položitev pranih plošč.</t>
    </r>
  </si>
  <si>
    <t>TO UsB1</t>
  </si>
  <si>
    <t>3.5.4.A8</t>
  </si>
  <si>
    <t>Dobava in montaža zaščitne INOX ograje na stojiščih, povezava ograje na ozemljitev.</t>
  </si>
  <si>
    <t>3.5.4.A9</t>
  </si>
  <si>
    <t>Ureditev stojišča komunikacijskega mesta s pranimi ploščami 1,2x1,6 m z betonskimi robniki, izravnavno terena, betonsko podlago in obdelavo stikov, kpl z materialom.</t>
  </si>
  <si>
    <t>TS IsB</t>
  </si>
  <si>
    <t>3.5.4.A10</t>
  </si>
  <si>
    <t>Uvod in zaključitev TK kabla v LB telefonski omari (MO), vključno z letvico LSA 10/2.</t>
  </si>
  <si>
    <t>kabel predviden v načrtu SV naprav</t>
  </si>
  <si>
    <t>3.5.4.A11</t>
  </si>
  <si>
    <t xml:space="preserve">Dobava in montaža 10-parne ločilne letvice tipa LSA 2/10 PLUS. </t>
  </si>
  <si>
    <t>3.5.4.A12</t>
  </si>
  <si>
    <t>3.5.4.A13</t>
  </si>
  <si>
    <t>Dobava in montaža nosilca za gumbaste odvodnike za letvico LSA 2/10VS v TK prostoru, vključno z gumbastimi odvodniki  230V (10A/10kA), kpl.</t>
  </si>
  <si>
    <t>3.5.4.A14</t>
  </si>
  <si>
    <t>Dobava in montaža kompleksne zaščite za vgradnjo na letvico LSA 2/10VS kot npr. CP BI 180A1.</t>
  </si>
  <si>
    <t>3.5.4.A15</t>
  </si>
  <si>
    <t>Dobava in polaganje Rf ozemljitvenega traku 30x3,5 mm s spojnim materialom, izkopom jarka globine min. 0,8 m, zasipom z zemljino, ureditvijo okolice.</t>
  </si>
  <si>
    <t>3.5.4.A16</t>
  </si>
  <si>
    <t>Povezava komunikacijskega mesta v medtirju z ozemljilom. Dobava in polaganje izolirane pocinkane jeklene vrvi 70mm2 vključno z zaščitno cevjo, pritrditev cevi na betonski prag, uvlačenje kabla. Spojni material upoševati v postavki komunikacijskega mesta.</t>
  </si>
  <si>
    <t>3.5.4.A17</t>
  </si>
  <si>
    <t>Izdelava vmesnih in končnih meritev specifične upornosti ozmeljitve, 1 kos = 1 lokacija.</t>
  </si>
  <si>
    <t>3.5.4.A18</t>
  </si>
  <si>
    <t>Odstranitev telefonske omare s temeljem, odvoz v skladišče SVTK</t>
  </si>
  <si>
    <t>3.5.4.A19</t>
  </si>
  <si>
    <t>Odstranitev in razbitje obstoječega stojišča za TK naprave z odvozom na deponijo in ureditvijo okolice.</t>
  </si>
  <si>
    <t>3.5.4.A20</t>
  </si>
  <si>
    <t>Povezovalni in drobni montažni material, tesnenje uvodov, označevanje kablov.</t>
  </si>
  <si>
    <t>3.5.4.A21</t>
  </si>
  <si>
    <t>Demontaža obstoječih komunikacijskih mest in kablov zajeta v načrtu prestavitve in zaščite SVTK naprav.</t>
  </si>
  <si>
    <t>3.5.5</t>
  </si>
  <si>
    <t>VIDEONADZOR</t>
  </si>
  <si>
    <t>3.5.5.A</t>
  </si>
  <si>
    <t>VIDEONADZOR PERONI</t>
  </si>
  <si>
    <t>3.5.5.B</t>
  </si>
  <si>
    <t>VIDEONADZOR PODHODI, DVIGALA, POSTAJNA ZGRADBA</t>
  </si>
  <si>
    <t>3.5.5.A1</t>
  </si>
  <si>
    <t xml:space="preserve">Opomba: Podrobne tehnične zahteve glede video elektronskih sistemov in komponent opredeli upravljavec. </t>
  </si>
  <si>
    <t>3.5.5.A2</t>
  </si>
  <si>
    <t xml:space="preserve">Dobava in montaža mrežne IP snemalne naprave strežniškega tipa za vgradnjo v 19'' omaro, s podatkovnim RAID poljem (v kompletu z diski), operacijskim sistemom, programsko opremo, licence za minimalno 50 mrežnih IP kamer, napajalna oprema (priklop na obst. napajalni sistem -48V DC), priključni in povezovalni kabli, drobni material. 
</t>
  </si>
  <si>
    <t xml:space="preserve">Vgradnja v obstoječo omaro v TK prostoru CP Ljubljana. </t>
  </si>
  <si>
    <t>3.5.5.A3</t>
  </si>
  <si>
    <t>Dobava in montaža 19'' monitorja, tipkovnice in miške, vgradnja v 19'' omaro, priklop na mrežno snemalno napravo.</t>
  </si>
  <si>
    <t>3.5.5.A4</t>
  </si>
  <si>
    <t>Dobava in montaža zunanje dnevno/nočne bullet IP kamere, 5MP, PoE/PoE+, IP66, IK10, H.265, skladna z zahtevami upravljalca.</t>
  </si>
  <si>
    <t>3.5.5.A5</t>
  </si>
  <si>
    <t>Dobava in montaža konzole za pritrditev kamere na drog razsvetljave, Rf objemke.</t>
  </si>
  <si>
    <t>3.5.5.A6</t>
  </si>
  <si>
    <t>Dobava in montaža nosilne konzole za kamero in IR reflektor za pritrditev na steber nadstreška, Rf objemke.</t>
  </si>
  <si>
    <t>3.5.5.A7</t>
  </si>
  <si>
    <t xml:space="preserve">Dobava in montaža pomnilniške kartice (micro) SD 128 Gb. </t>
  </si>
  <si>
    <t>3.5.5.A8</t>
  </si>
  <si>
    <t>Dobava in montaža IR reflektorja 940 nm z nosilcem, povezovalnimi kabli, Rf objemke.</t>
  </si>
  <si>
    <t>3.5.5.A9</t>
  </si>
  <si>
    <t xml:space="preserve">Dobava in montaža delovne postaje ("mini" PC) video nadzora z licenčno programsko in aplikativno za prikaz trenutne slike. Priklop min. 2 monitorjev. </t>
  </si>
  <si>
    <t>3.5.5.A10</t>
  </si>
  <si>
    <t>3.5.5.A11</t>
  </si>
  <si>
    <t>Dobava in montaža opozorilnih tabel o izvajanju video nadzora,  skupaj s pritrdilnim materialom (različni tipi namestitve)</t>
  </si>
  <si>
    <t>3.5.5.A12</t>
  </si>
  <si>
    <t>Dobava in montaža opozorilnih nalepk o izvajanju video nadzora, namestitev na drogove razsvetljave ali stebre nadstreška</t>
  </si>
  <si>
    <t>3.5.5.A13</t>
  </si>
  <si>
    <t>3.5.5.A14</t>
  </si>
  <si>
    <t>Povezovalni in drobni montažni material, tesnjenje uvodov, označevanje kablov.</t>
  </si>
  <si>
    <t>3.5.5.B1</t>
  </si>
  <si>
    <t>3.5.5.B2</t>
  </si>
  <si>
    <t xml:space="preserve">Dobava in montaža mrežnega IP snemalne naprave za vgradnjo v 19'' omaro, v kompletu z diski, programsko opremo, licencami za minimalno 32 mrežnih IP kamer, napajalna oprema (priklop na obst. napajalni sistem - 48V DC), priključni in povezovalni kabli, drobni material. 
</t>
  </si>
  <si>
    <t>3.5.5.B3</t>
  </si>
  <si>
    <t>Dobava in montaža dnevno/nočne Dome IP kamere z IR reflektorjem, 2MP, PoE/PoE+, IP67, IK10, IR domet 30 m, H.265, skladna z zahtevami upravljalca.</t>
  </si>
  <si>
    <t>3.5.5.B4</t>
  </si>
  <si>
    <t>Dobava in montaža zunanjega stenskega nosilca za kupolasto kamero, kompatibilen s ponujeno kamero.</t>
  </si>
  <si>
    <t>Montaža na fasado postajne zgradbe. Snemanje vhoda v sanitarije.</t>
  </si>
  <si>
    <t>3.5.5.B5</t>
  </si>
  <si>
    <t>Dobava in montaža zunanje dnevno/nočne bullet IP kamere, 2MP, PoE/PoE+, IP66, IK10, H.265, skladna z zahtevami upravljalca.</t>
  </si>
  <si>
    <t>Kamere nameščene pod nadstreške.</t>
  </si>
  <si>
    <t>3.5.5.B6</t>
  </si>
  <si>
    <t>3.5.5.B7</t>
  </si>
  <si>
    <t>3.5.5.B8</t>
  </si>
  <si>
    <t>3.5.5.B9</t>
  </si>
  <si>
    <t>3.5.5.B10</t>
  </si>
  <si>
    <t>3.5.6</t>
  </si>
  <si>
    <t>DVIGALA IN DALJINSKO KRMILJENJE VRAT</t>
  </si>
  <si>
    <t>3.5.6.A</t>
  </si>
  <si>
    <t>DVIGALA</t>
  </si>
  <si>
    <t>3.5.6.B</t>
  </si>
  <si>
    <t>DALJINSKO KRMILJENJE VRAT / DVIGAL</t>
  </si>
  <si>
    <t>3.5.6.A1</t>
  </si>
  <si>
    <t xml:space="preserve">Dobava in montaža 10-parne ločilne letvice tip LSA 2/10 PLUS. </t>
  </si>
  <si>
    <t>3.5.6.A2</t>
  </si>
  <si>
    <t>Dobava in montaža nosilca ločilnih letvic LSA PLUS v omari dvigala.</t>
  </si>
  <si>
    <t>3.5.6.A3</t>
  </si>
  <si>
    <t>Dobava in montaža označevalnih letev LSA PLUS.</t>
  </si>
  <si>
    <t>3.5.6.A4</t>
  </si>
  <si>
    <t>Dobava in montaža označevalnih letev LSA PROFIL.</t>
  </si>
  <si>
    <t>3.5.6.A5</t>
  </si>
  <si>
    <t xml:space="preserve">Dobava in montaža ozemljitvenega glavnika za ločilne letvice LSA. </t>
  </si>
  <si>
    <t>3.5.6.A6</t>
  </si>
  <si>
    <t>Dobava in montaža zaščitne letvice za letvico LSA 2/10 s prenapetostnimi odvodniki 230V 10kA/10A, polno zasedena.</t>
  </si>
  <si>
    <t>3.5.6.A7</t>
  </si>
  <si>
    <t>3.5.6.A8</t>
  </si>
  <si>
    <t>Opomba: Dobava in montaža GSM modula s SIM kartico za govorno povezavo dvigala se izvede v sklopu dvigala.</t>
  </si>
  <si>
    <t>3.5.6.A9</t>
  </si>
  <si>
    <t>Opomba: Pasivni IR senzor gibanja vključno s povezavami s krmilno omaro upoštevati v sklopu dvigala.</t>
  </si>
  <si>
    <t>3.5.6.B1</t>
  </si>
  <si>
    <t>Dobava, montaža in nastavitev krmilnika - grade 3 alarmne centrale s kovinskim ohišjem in napajalnikom, kot npr. HS3032PCBEN.</t>
  </si>
  <si>
    <t>3.5.6.B2</t>
  </si>
  <si>
    <t>Dobava in montaža LCD tipkovnice s čitalcem, grade 3.</t>
  </si>
  <si>
    <t>3.5.6.B3</t>
  </si>
  <si>
    <t>Dobava in montaža 7,5 Ah akumulatorska baterija v ohišju alarmne centrale.</t>
  </si>
  <si>
    <t>3.5.6.B4</t>
  </si>
  <si>
    <t>Dobava in montaža modula z 8 programabilnimi izhodi, kot HSM2208.</t>
  </si>
  <si>
    <t>3.5.6.B5</t>
  </si>
  <si>
    <t>Dobava in montaža releja RM-1.</t>
  </si>
  <si>
    <t>3.5.6.B6</t>
  </si>
  <si>
    <t>Dobava daljinskega upravljalnika.</t>
  </si>
  <si>
    <t>3.5.6.B7</t>
  </si>
  <si>
    <t>Vključiev sistema v obstoječ varnosti nadzorni center Ljubljana (ŽIP), parametriranje in preizkus delovanja daljinskega krmiljenja.</t>
  </si>
  <si>
    <t>3.5.7</t>
  </si>
  <si>
    <t>PODATKOVNO OMREŽJE</t>
  </si>
  <si>
    <t>3.5.7.A</t>
  </si>
  <si>
    <t>PODATKOVNO JŽI OMREŽJE</t>
  </si>
  <si>
    <t>3.5.7.B</t>
  </si>
  <si>
    <t>3.5.7.A1</t>
  </si>
  <si>
    <t>Opomba: Industrijska podatkovna stikala za priklop zunanjih naprav, SFP vmesnik in povezovalna vrvica za priklop stikala so zajeta v postavki podatkovne razdelilne omare.</t>
  </si>
  <si>
    <t>3.5.7.A2</t>
  </si>
  <si>
    <t>Opomba: Vse povezovalne kable je potrebno označiti vsaj na mestu zaključevanja.</t>
  </si>
  <si>
    <t>3.5.7.A3</t>
  </si>
  <si>
    <t>Dobava in montaža usmerjevalnika JU1_1
- 1x usmerjevalnik, MPLS, DC, 24xSFP GE in 4xSFP+ 10GE, kot Cisco ASR-920-24SZ-M
- 1x licenca za IP/ MPLS: advanced IP metro, kot Cisco ASR920-S-A
- 1x licenca za Ethernet porte (ASR920 Series - 24 ports GE and 4 ports 10G license), kot Cisco ASR920-24G-4-10G
- 1x 48VDC napajalnik (redundantni DC napajalnik), kot Cisco ASR-920-PWR-D
- 1x ventilatorska enota, kot Cisco ASR-920-FAN-F.</t>
  </si>
  <si>
    <t>3.5.7.A4</t>
  </si>
  <si>
    <t>Dobava in montaža usmerjevalnika JU1_2
- 1x usmerjevalnik, MPLS, DC, 12xGE (8xCombo + 4xSFP) in 2xSFP+ 10GE, kot Cisco ASR-920-12CZ-D
- 1x licenca za IP/ MPLS: advanced IP metro, kot Cisco ASR920-S-A
- 1x licenca za 12xGE in 2x 10GE porte, kot Cisco ASR920-12G-2-10G.</t>
  </si>
  <si>
    <t>3.5.7.A5</t>
  </si>
  <si>
    <t>Dobava in montaža stikala JSW1P (SV)
- 1x L2/L3 stikalo, 24x10/100/1000 PoE/PoE+, skladovni način povezovanja, licenca Netowrk Advantage, kot Cisco C9300-24P-A Network Advantage,
- 1x licenca za 24 portov DNA Advantage, 3 letna, kot Cisco C9300-DNA-A-24-3Y
- 1x 8x10GE Network module, kot Cisco C9300-NM-8X,
- 1x 50 cm povezovalni kabel za skladovni način, StackWise-480, kot Cisco STACK-T1-50CM,
- 1x 30 cm povezovalni napajalni kabel v skladovnem načinu StackPower, kot Cisco CAB.SPWR-30CM,
- 1x 230 VAC napajalnik (sekundarni AC napajalnik), kot Cisco PWR-C1-715WAC.</t>
  </si>
  <si>
    <t>3.5.7.A6</t>
  </si>
  <si>
    <t>Dobava in montaža stikala JSW1 (SV)
- 1x L2/L3 stikalo, 24x10/100/1000, skladovni način povezovanja, licenca Netowrk Advantage, kot Cisco C9300-24T-A Network Advantage,
- 1x licenca za 24 portov DNA Advantage, 3 letna, kot Cisco C9300-DNA-A-24-3Y
- 1x 8x10GE Network module, kot Cisco C9300-NM-8X,
- 1x 50 cm povezovalni stack kabel, kot Cisco STACK-T1-50CM,
- 1x 30 cm povezovalni napajalni stack kabel, kot Cisco CAB.SPWR-30CM,
- 1x 230 VAC napajalnik (sekundarni AC napajalnik), kot Cisco PWR-C1-350WAC</t>
  </si>
  <si>
    <t>3.5.7.A7</t>
  </si>
  <si>
    <t xml:space="preserve">Dobava in montaža stikalo JSW3P (TK)
- 1x L2/L3 stikalo, 8x10/100/1000 PoE/PoE+, 12x SPF 1GE, 4x SFP 1GE uplinks, LAN BASE, kot Cisco IE 4010-16S12P
- 1x sekundarni napajalnik 48VDC, kot Cisco PWR-RGD-LOW-DC-H.
</t>
  </si>
  <si>
    <t>3.5.7.A8</t>
  </si>
  <si>
    <t>Dobava in montaža SFP+ optičnega vmesnika 10GB, single mode (SMF), 40 km, SFP-10G-ER, DDM, Cisco kompatibilen.</t>
  </si>
  <si>
    <t>3.5.7.A9</t>
  </si>
  <si>
    <t>Dobava in montaža SFP optičnega vmesnika 1GB, single mode (SMF), min. 10 km, oznaka GLC-LH-SMD, DDM, Cisco kompatibilen.</t>
  </si>
  <si>
    <t>3.5.7.A10</t>
  </si>
  <si>
    <t>Dobava in montaža SFP 1000-Base-T vmesnika, kat. 6 RJ-45, oznaka GLC-TE, Cisco kompatibilen.</t>
  </si>
  <si>
    <t>3.5.7.A11</t>
  </si>
  <si>
    <t>Dobava in montaža dušilnega člena LC za SFP optični vmesnik.</t>
  </si>
  <si>
    <t>3.5.7.A12</t>
  </si>
  <si>
    <t>Dobava in montaža dvojnega optičnega povezovalnega (patch) kabla, 2xSM, LC/LC, 2 m.</t>
  </si>
  <si>
    <t>3.5.7.A13</t>
  </si>
  <si>
    <t>Dobava in montaža dvojnega optičnega povezovalnega (patch) kabla, 2xSM, LC/FC, 5 m.</t>
  </si>
  <si>
    <t>3.5.7.A14</t>
  </si>
  <si>
    <t>Dobava in montaža dvojnega optičnega povezovalnega (patch) kabla, 2xSM, LC/FC, 15 m.</t>
  </si>
  <si>
    <t>povezava v CP Ljubljana, pred montažo preveriti potrebno dolžino.</t>
  </si>
  <si>
    <t>3.5.7.A15</t>
  </si>
  <si>
    <t>Dobava in montaža dvojnega optičnega povezovalnega (patch) kabla, 2xSM, FC/FC, 2 m.</t>
  </si>
  <si>
    <t>prevezave na lokacijah Ljubljana Šiška, Črnuče</t>
  </si>
  <si>
    <t>3.5.7.A16</t>
  </si>
  <si>
    <t>Dobava in montaža samougasne rebraste cevi za zaščito optičnih povezovalnih kablov pri povezavah med komunikacijski omarami, s polaganjem na kabelske lestve ali kabelske inštalacijske kanale.</t>
  </si>
  <si>
    <t>3.5.7.A17</t>
  </si>
  <si>
    <t>Dobava in montaža povezovalnega UTP (patch) kabla, kat. 6, 2xRJ45, 2 m.</t>
  </si>
  <si>
    <t>3.5.7.A18</t>
  </si>
  <si>
    <t>Dobava in montaža povezovalnega UTP (patch) kabla, kat. 6, 2xRJ45, 3 m.</t>
  </si>
  <si>
    <t>3.5.7.A19</t>
  </si>
  <si>
    <t>Dobava in montaža povezovalnega UTP (patch) kabla, kat. 6, 2xRJ45, 5 m.</t>
  </si>
  <si>
    <t>3.5.7.A20</t>
  </si>
  <si>
    <t>Dobava in montaža 19'' zaključnega panela 24xRJ45 kategorije 6, STP s priborom.</t>
  </si>
  <si>
    <t>3.5.7.A21</t>
  </si>
  <si>
    <t>Demontaža obstoječega 19'' zaključnega panela 24xRJ45 z odvozom</t>
  </si>
  <si>
    <t>3.5.7.A22</t>
  </si>
  <si>
    <t>Montaža, nastavitve, programiranje in preizkušanje delovanja mrežne opreme (JŽI, WAN/LAN, DDS).</t>
  </si>
  <si>
    <t>PODATKOVNO OMREŽJE WAN / LAN</t>
  </si>
  <si>
    <t>3.5.7.B1</t>
  </si>
  <si>
    <t>Dobava in montaža stikala SW3
- 1x L2/L3 stikalo, 8x10/100/1000 PoE/PoE+, 12x SPF 1GE, 4x SFP 1GE uplinks, LAN BASE, kot Cisco IE 4010-16S12P.</t>
  </si>
  <si>
    <t>3.5.7.B2</t>
  </si>
  <si>
    <t>Dobava in montaža dvojnega optičnega povezovalnega (patch) kabla, 2xSM, LC/LC, 5 m.</t>
  </si>
  <si>
    <t>3.5.7.B3</t>
  </si>
  <si>
    <t>3.5.7.B4</t>
  </si>
  <si>
    <t>3.5.7.B5</t>
  </si>
  <si>
    <t>3.5.8</t>
  </si>
  <si>
    <t>3.5.8.B</t>
  </si>
  <si>
    <t>ŽAT SISTEM</t>
  </si>
  <si>
    <t>3.5.8.B1</t>
  </si>
  <si>
    <t>Vključitev naročnika na ŽAT centralo, konfiguracija TK pultov s klicno številko naročnika.</t>
  </si>
  <si>
    <t>dvigala (preko GSM omrežja)</t>
  </si>
  <si>
    <t>3.5.8.B2</t>
  </si>
  <si>
    <t>Vključitev IP naročnika na ŽAT centralo.</t>
  </si>
  <si>
    <t>IP telefonski aparat</t>
  </si>
  <si>
    <t>3.5.8.B3</t>
  </si>
  <si>
    <t>Dobava in montaža IP telefonskega aparata Unify CP200.</t>
  </si>
  <si>
    <t>3.5.9</t>
  </si>
  <si>
    <t>NAPAJANJE</t>
  </si>
  <si>
    <t>3.5.9.A</t>
  </si>
  <si>
    <t>3.5.9.A1</t>
  </si>
  <si>
    <t>Dobava in montaža razdelilne omare R-TK-Z, komplet z električno razdelilno opremo, skladno s specifikacijo opreme, ki je priložena načrtu.</t>
  </si>
  <si>
    <t>specifikacija v prikazu št. 2/2</t>
  </si>
  <si>
    <t>3.5.9.A2</t>
  </si>
  <si>
    <t>Vključitev javljanja kontrolnika izolacije in ponastavitev v sistem nadzora in napajanja preko obstoječega napajalnega sistema MPS, kpl s kabli.</t>
  </si>
  <si>
    <t>3.5.9.A3</t>
  </si>
  <si>
    <r>
      <t>Dobava in montaža enofaznega ločilnega transformatorja za zunanje naprave 3 kVA, 230/230V 50 Hz, z zaščitnim pokrovom, z režami za hlajenje, stenska montaža. Ločilni transformator mora biti izdelan iz kvalitetne pločevine, ki omejuje zagonske tokove (</t>
    </r>
    <r>
      <rPr>
        <b/>
        <sz val="10"/>
        <rFont val="Arial Narrow"/>
        <family val="2"/>
      </rPr>
      <t>B &lt; 1,1T</t>
    </r>
    <r>
      <rPr>
        <sz val="10"/>
        <rFont val="Arial Narrow"/>
        <family val="2"/>
      </rPr>
      <t xml:space="preserve">). </t>
    </r>
  </si>
  <si>
    <t>3.5.9.A4</t>
  </si>
  <si>
    <t>Dobava in dograditev razdelilnika R-TK z naslednjo opremo:
- 1x  2p 16A/C inštalacijski odklopnik,
- 5x vrstna sponka 6 mm2.</t>
  </si>
  <si>
    <t>3.5.9.A5</t>
  </si>
  <si>
    <r>
      <t xml:space="preserve">Dobava napajalnega sistema 48V DC z vgradnjo v 19'' omaro:
- modularni usmernik N+1, npr. </t>
    </r>
    <r>
      <rPr>
        <b/>
        <sz val="10"/>
        <rFont val="Arial Narrow"/>
        <family val="2"/>
      </rPr>
      <t xml:space="preserve">4x15A </t>
    </r>
    <r>
      <rPr>
        <sz val="10"/>
        <rFont val="Arial Narrow"/>
        <family val="2"/>
      </rPr>
      <t xml:space="preserve">(posamezen usmernik vsaj 800W), 3x230V 50Hz / 48V enosmerno, 3 fazni, s temperaturno regulacijo polnjenja, faktor napetosti &gt;0,97, izkoristek &gt;0,90 z distribucijo DC 48V,
- </t>
    </r>
    <r>
      <rPr>
        <b/>
        <sz val="10"/>
        <rFont val="Arial Narrow"/>
        <family val="2"/>
      </rPr>
      <t>2x</t>
    </r>
    <r>
      <rPr>
        <sz val="10"/>
        <rFont val="Arial Narrow"/>
        <family val="2"/>
      </rPr>
      <t xml:space="preserve"> bateriji </t>
    </r>
    <r>
      <rPr>
        <b/>
        <sz val="10"/>
        <rFont val="Arial Narrow"/>
        <family val="2"/>
      </rPr>
      <t>155Ah/48V</t>
    </r>
    <r>
      <rPr>
        <sz val="10"/>
        <rFont val="Arial Narrow"/>
        <family val="2"/>
      </rPr>
      <t xml:space="preserve"> primerne za vgradnjo v zaprte tehnične prostore in podaljšano življenjsko dobo 10 let, 
- 1x 19'' poddistribucijski ovkir DC 48V 24xCB z nadzorom (12x odklopnik sistem A in 12x odklopnik sistem B)
- 1x modularni razsmernik npr. 1x1500VA/1200W, 48V enosmerno / 230V, 50Hz, izkoristek &gt;= 0,90, s statičnim stikalom in ročnim obvodom,
- krmilna in nadzorna enota z daljinsko kontrolo in upravljanjem preko podatkovnega omrežja, skladno s tehničnimi zahtevami,
- izdelava vseh potrebnih povezav,
- testiranje in vključevanje v promet
- vključitev napajalnega sistema v obstoječ centralni nadzorni sistem v Ljubljani (zahtevana je kompatibilnost z obstoječim sistemom).</t>
    </r>
  </si>
  <si>
    <t>NAP-B (sistem B)</t>
  </si>
  <si>
    <t>3.5.9.A6</t>
  </si>
  <si>
    <t>Dobava in dograditev obstoječega napajalnega sistema MPS1000.80 z:
- 3x usmernik AC/DC 14,8A kot XR08.48 ali ustrezen,
- 1x razširitveni panel za usmernike,
- 2x demontaža obstoječe baterije 62Ah/48V (4x12V) z odvozom v skladišče SVTK,
- 2x bateriji 100Ah/48V primerne za vgradnjo v zaprte tehnične prostore in podaljšano življenjsko dobo 10 let, 
- integracija opreme v napajalni sistem in nadzorni sistem.</t>
  </si>
  <si>
    <t xml:space="preserve">sistem A
</t>
  </si>
  <si>
    <t>3.5.9.A7</t>
  </si>
  <si>
    <t>Dobava in montaža kablov za razvod 48V DC, 2x(1,5; 2,5; 4 mm²), Cca s1 d2 a1.</t>
  </si>
  <si>
    <t>3.5.9.A8</t>
  </si>
  <si>
    <t>Dobava in montaža kablov za razvod 48V DC, 2x6 mm², Cca s1 d2 a1.</t>
  </si>
  <si>
    <t>3.5.9.A9</t>
  </si>
  <si>
    <t>Dobava in montaža kablov za razvod 48V DC, 2x25 mm², Cca s1 d2 a1.</t>
  </si>
  <si>
    <t>3.5.9.A10</t>
  </si>
  <si>
    <t>Zaključitev kabla 48V 2xn mm2 na napravi, vrstnih sponkah, odklopnikih ipd.</t>
  </si>
  <si>
    <t>3.5.9.A11</t>
  </si>
  <si>
    <t>Zvijavi vodnik z rumeno-zeleno izolacijo za izenačevanje potencialov in povezavo kovinskih mas, kpl z zaključevanjem, položen prosto ali uvlečen v predhodno položene instalacijske cevi
 - 6 mm² (H07Z-K Cca, s1, d2, a1).</t>
  </si>
  <si>
    <t>3.5.9.A12</t>
  </si>
  <si>
    <t>3.5.9.A13</t>
  </si>
  <si>
    <t>Zvijavi vodnik z rumeno-zeleno izolacijo za izenačevanje potencialov in povezavo kovinskih mas, kpl z zaključevanjem, položen prosto ali uvlečen v predhodno položene instalacijske cevi
 - 35 mm² (H07Z-K Cca, s1, d2, a1).</t>
  </si>
  <si>
    <t>3.5.9.A14</t>
  </si>
  <si>
    <t>Demontaža obstoječe 19'' omare in napajalnega sistema Sitel RPS z baterijami, odvoz v skladišče SVTK ali na deponijo, predvideno za odpadno električno in elektronsko opremo, skladno z zakonskimi določili.</t>
  </si>
  <si>
    <t>3.5.10</t>
  </si>
  <si>
    <t>PROSTORI, KABELSKE OMARE, OSTALO</t>
  </si>
  <si>
    <t>3.5.10.A</t>
  </si>
  <si>
    <t>PODATKOVNE RAZDELILNE OMARE TK</t>
  </si>
  <si>
    <t>3.5.10.B</t>
  </si>
  <si>
    <t>KOMUNIKACIJSKE OMARE IN OPREMA</t>
  </si>
  <si>
    <t>3.5.10.C</t>
  </si>
  <si>
    <t>OSTALO</t>
  </si>
  <si>
    <t>3.5.10.A1</t>
  </si>
  <si>
    <t>Dobava in montaža podatkovne razdelilne omare PRO-TK1, komplet z električno razdelilno in telekomunikacijsko opremo, skladno s specifikacijo opreme, ki je priložena načrtu.</t>
  </si>
  <si>
    <t>specifikacija v prikazu št. 2/3</t>
  </si>
  <si>
    <t>3.5.10.A2</t>
  </si>
  <si>
    <t>Dobava in montaža podatkovne razdelilne omare PRO-TK2, komplet z električno razdelilno in telekomunikacijsko opremo, skladno s specifikacijo opreme, ki je priložena načrtu.</t>
  </si>
  <si>
    <t>specifikacija v prikazu št. 2/4</t>
  </si>
  <si>
    <t>3.5.10.A3</t>
  </si>
  <si>
    <t>Dobava in montaža podatkovne razdelilne omare PRO-TK3, komplet z električno razdelilno in telekomunikacijsko opremo, skladno s specifikacijo opreme, ki je priložena načrtu.</t>
  </si>
  <si>
    <t>specifikacija v prikazu št. 2/5</t>
  </si>
  <si>
    <t>3.5.10.A4</t>
  </si>
  <si>
    <t>Dobava in montaža podatkovne razdelilne omare PRO-TK4, komplet z električno razdelilno in telekomunikacijsko opremo, skladno s specifikacijo opreme, ki je priložena načrtu.</t>
  </si>
  <si>
    <t>specifikacija v prikazu št. 2/6</t>
  </si>
  <si>
    <t>3.5.10.A5</t>
  </si>
  <si>
    <t>Dobava in montaža podatkovne razdelilne omare PRO-TK5, komplet z električno razdelilno in telekomunikacijsko opremo, skladno s specifikacijo opreme, ki je priložena načrtu.</t>
  </si>
  <si>
    <t>specifikacija v prikazu št. 2/7</t>
  </si>
  <si>
    <t>3.5.10.A6</t>
  </si>
  <si>
    <t>PRO-TK5</t>
  </si>
  <si>
    <t>3.5.10.A7</t>
  </si>
  <si>
    <t>Dobava in polaganje vodnika H07V-K 16mm²,  Ru/Ze v cev, razdalje do 10 m, zaključitev in priklop na napravo in trak Rf 30x3,5 mm, kpl z materialom.</t>
  </si>
  <si>
    <t>3.5.10.B1</t>
  </si>
  <si>
    <t>Dobava in montaža 19'' komunikacijske omare višine 46U (600x600x2200 mm), kpl.</t>
  </si>
  <si>
    <t>II/2 IP/MPLS; II/3 NAP-B</t>
  </si>
  <si>
    <t>3.5.10.B2</t>
  </si>
  <si>
    <t>Dobava in montaža 19'' komunikacijske omare višine 46U (600x600x2200 mm), vključno z izvedbo nosilne podkonstrukcije pod dvojnim podom, kpl.</t>
  </si>
  <si>
    <t>LAN SVp</t>
  </si>
  <si>
    <t>3.5.10.B3</t>
  </si>
  <si>
    <t>Dobava in montaža 48-vlakenskega optičnega delilnika z vključenimi 48 spojniki LC pod kotom 45°, 19'', višine 1U.</t>
  </si>
  <si>
    <t>3.5.10.B4</t>
  </si>
  <si>
    <t>Dobava in montaža 48-vlakenskega optičnega delilnika z vključenimi 12 spojniki LC pod kotom 45°, 19'', višine 1U.</t>
  </si>
  <si>
    <t>3.5.10.B5</t>
  </si>
  <si>
    <t>Dobava in montaža optične ranžirne kasete (za 12 zvarov).</t>
  </si>
  <si>
    <t>3.5.10.B6</t>
  </si>
  <si>
    <t>Dobava in montaža 19'' urejevalnika za shranjevanje odvečnih/rezervnih dolžin optičnih prevezovalnih kablov (pladenj) , višine 1U.</t>
  </si>
  <si>
    <t>3.5.10.B7</t>
  </si>
  <si>
    <t>Dobava in montaža 19'' organizatorja kablov, višine 1U.</t>
  </si>
  <si>
    <t>3.5.10.B8</t>
  </si>
  <si>
    <t>Dobava in montaža 19'' baterijske police za omaro 600x600xh.</t>
  </si>
  <si>
    <t>3.5.10.B9</t>
  </si>
  <si>
    <t>3.5.10.B10</t>
  </si>
  <si>
    <t>Dobava in montaža 19'' letve z vtičnicami 7x230V AC.</t>
  </si>
  <si>
    <t>3.5.10.B11</t>
  </si>
  <si>
    <t>Dobava in montaža ozemljitvene bakrene zbiralke za komunikacijsko omaro.</t>
  </si>
  <si>
    <t>3.5.10.C1</t>
  </si>
  <si>
    <t>Dobava in montaža aluminijastega parapeta (npr. AT 155/72 mm, dimenzije po potrebi prilagoditi mizi) na hrbtno stran delovne mize prometnika, s pokrovom, zaključnimi in spojnimi elementi.</t>
  </si>
  <si>
    <t>Delovna miza zajeta v načrtu SV naprav.</t>
  </si>
  <si>
    <t>3.5.10.C2</t>
  </si>
  <si>
    <t>Dobava dvojne vtičnice 2xRJ45, kat. 6, za vgradnjo v parapetni kanal, z adapterjem, nosilcem in okvirjem.</t>
  </si>
  <si>
    <t>3.5.10.C3</t>
  </si>
  <si>
    <t>3.5.10.C4</t>
  </si>
  <si>
    <t>Izdelava nosilnih konzol na zadnji strani delovne mize prometnika za namestitev min. 6 monitorjev, vključno z 6x VESA nosilci (2 x 3 monitorjev) - celovita rešitev za sisteme na delovni mizi prometnika, z montažo.</t>
  </si>
  <si>
    <t>3.5.10.C5</t>
  </si>
  <si>
    <t>Dobava in montaža stikala KM (keyboard, mouse) za priklop in posluževanje do 4 delovnih postaj z enotne tipkovnice in miške, v kompletu s kabli za priključitev 4 delovnih postaj.</t>
  </si>
  <si>
    <t>3.5.10.C6</t>
  </si>
  <si>
    <t>Dobava in montaža USB slovenske tipkovnice in USB opitčne miške.</t>
  </si>
  <si>
    <t>3.5.10.C7</t>
  </si>
  <si>
    <t xml:space="preserve">Dobava in montaža UPS brezprekinitvenega napajanja (line interactive UPS) 1550 VA / 1100 W, 230 V, 50Hz, za delovno mesto prometnika, s priključnimi in povezovalnimi kabli. </t>
  </si>
  <si>
    <t>3.5.10.C8</t>
  </si>
  <si>
    <t>Demontaža obstoječih kablov 4xUTP in zaščitne cevi med TK omaro (LAN) in mizo prometnika z odvozom na deponijo v skladu s predpisi.</t>
  </si>
  <si>
    <t>3.5.10.C9</t>
  </si>
  <si>
    <t>Demontaža in ponovna montaža priključne omarice TK pulta s priključnimi kabli zaradi menjave delovne mize prometnika.</t>
  </si>
  <si>
    <t>3.5.10.C10</t>
  </si>
  <si>
    <t>Demontaža obstoječih kabelskih lestev z nosilci in odvozom.</t>
  </si>
  <si>
    <t>3.5.11</t>
  </si>
  <si>
    <t>SPLOŠNA DELA</t>
  </si>
  <si>
    <t>3.5.11.A</t>
  </si>
  <si>
    <t>3.5.11.A1</t>
  </si>
  <si>
    <t>3.5.11.A2</t>
  </si>
  <si>
    <t>Preizkušanje, spuščanje v pogon, vmesni in končni tehnični prevzemi.</t>
  </si>
  <si>
    <t>3.5.11.A3</t>
  </si>
  <si>
    <t>Pregledi, preizkusi in električne meritve inštalacij z izdelavo merilnega elaborata.</t>
  </si>
  <si>
    <t>3.5.11.A4</t>
  </si>
  <si>
    <t>pločnik, obračališče</t>
  </si>
  <si>
    <t>Dobava in vgraditev predfabriciranega robnika iz cementnega betona s prerezom 15/25cm, položen na betonsko podlago s stranico 25cm (zvrnjen robnik)</t>
  </si>
  <si>
    <t>Rušenje obstoječe kanalizacije</t>
  </si>
  <si>
    <t>Izvedba fekalne kanalizacije med jaškoma KJ11 in KJ12 - Maslejeva 3:
-zakoličba</t>
  </si>
  <si>
    <t>Izvedba fekalne kanalizacije med jaškoma KJ11 in KJ12 - Maslejeva 3:
-rušenje asfaltnega cestišča deb.do 10cm, s pravilnim odrezom robov in odvozom na trajno deponijo vključno s stroški trajnega deponiranja</t>
  </si>
  <si>
    <t>Izvedba fekalne kanalizacije med jaškoma KJ11 in KJ12 - Maslejeva 3:
-izkop kanalizacijskega jarka v materialu III.ktg z odmetom oziroma z odvozom v stalno deponijo</t>
  </si>
  <si>
    <t>Izvedba fekalne kanalizacije med jaškoma KJ11 in KJ12 - Maslejeva 3:
-izdelava revizijskega jaška iz bet.cevi Ø 100cm, ocenjene globine do 3,00m  z betoniranjem dna v C25/30, obdelavo dna s cem.m. 1:2, z izvedbo priključkov ter dobavo in vgraditvijo pokrova iz duktilne litine Ø 600mm z nosilnostjo 400kN, AB razbremenilnim obročem in vencem; vključno s predhodno rušitvijo obstoječega jaška</t>
  </si>
  <si>
    <t>Izvedba fekalne kanalizacije med jaškoma KJ11 in KJ12 - Maslejeva 3:
-dobava in polaganje kanalizacijskih cevi iz armiranega poliestra (GRP) Ø 400mm SN 10, položene na peščeno podlago in zasute s peskom; ocena</t>
  </si>
  <si>
    <t>Izvedba fekalne kanalizacije med jaškoma KJ11 in KJ12 - Maslejeva 3:
-izdelava priključka cevi na jašek (projektiran po projektu Komunalnega podjetja Prodnik)</t>
  </si>
  <si>
    <t>Izvedba fekalne kanalizacije med jaškoma KJ11 in KJ12 - Maslejeva 3:
-zasip kanalizacije z materialom od izkopa</t>
  </si>
  <si>
    <t xml:space="preserve">Izvedba fekalne kanalizacije med jaškoma KJ11 in KJ12 - Maslejeva 3:
-izdelava nevezane nosilne plasti tamponskega drobljenca D 32 v deb.20cm; z dobavo, vgrajevanjem v slojih, planiranjem in utrditvijo do predpisane komprimacije </t>
  </si>
  <si>
    <t>Izvedba fekalne kanalizacije med jaškoma KJ11 in KJ12 - Maslejeva 3:
-krpanje in popravilo obstoječe asfaltne površine - deb.asfalta prilagoditi obstoječemu</t>
  </si>
  <si>
    <t>0.2.2.D11</t>
  </si>
  <si>
    <t>0.2.2.D12</t>
  </si>
  <si>
    <t>0.2.2.D13</t>
  </si>
  <si>
    <t>0.2.2.D14</t>
  </si>
  <si>
    <t>0.2.2.D15</t>
  </si>
  <si>
    <t>0.2.2.D16</t>
  </si>
  <si>
    <t>NAČRT S PODROČJA ELEKTROTEHNIKE</t>
  </si>
  <si>
    <t>Obnova priključka od TP Zdravstveni dom do železniške postaje Domžale</t>
  </si>
  <si>
    <t xml:space="preserve">ELEKTROMONTAŽNA DELA </t>
  </si>
  <si>
    <t>Vsa dela morajo izvajati z ustrezno gradbeno mehanizacijo!
Vsa zasipna dela se morajo utrjevati v plasteh po 20 cm do ustrezne zbitosti!Pri vseh postavkah rušitvenih del upoštevati vse prenose in premike na prevozno sredstvo s transportom na urejeno deponijo, plačilom takse in pridobitvijo EVIDENČNIH LISTOV!</t>
  </si>
  <si>
    <t>Izvajalec mora (obvezno) vsako fazo izvedbe gradbenih del/elementov (izdelkov, polizdelkov) predati naročnikovem nadzoru v potrditev (še pred izvajanjem naslednje faze):
1. Izvedba EKK-polaganje KB v odprti jarek:  
- izkop jarka s planiranim dnom, pregled pripravljene peščene posteljice (pred polaganjem kablov);
- posneti vgrajene kable (njihovo pozicijo) s strani naročnikovega geodeta; v primeru, ko trasa poteka v bližini parcelnih mej, mora izvajalec pridobiti pisno potrditev geodeta, da je jarek izkopan po projektirani trasi, še preden se izvede polaganje kablov;
- obsip kablov s peskom, še pred zasutjem jarka;
- pravilnost polaganja/izvedbe ozemljitvenega valjanca, opozorilnega traku in drugih tračnih elementov (npr. GAL ščitnikov) pred zasutjem s peskom oz. zemljo;
- vsako fazo tampona (spodnje plasti, zgornje nosilne plasti), izmeriti zbitost tamponskega materiala, rezultate meritev mora izvajalec meritev vpisati v gradbeni dnevnik;
2. Izvedba EKK-polaganje KB v zaščitne cevi:  
- izkop jarka s planiranim dnom, pred polaganjem cevi oz. pred vgradnjo podložnega betona;
- posneti vgrajene cevi (njihovo pozicijo) s strani naročnikovega geodeta, pred zasutjem oz. betoniranjem; v primeru, ko trasa poteka v bližini parcelnih mej, mora izvajalec pridobiti pisno potrditev geodeta, da je jarek izkopan po projektirani trasi, še preden se izvede obbetoniranje zaščitnih cevi;
- obbetonirano EKK, še pred zasutjem;
-pravilnost polaganja/izvedbe ozemljitvenega valjanca, traku in drugih tračnih elementov (npr. GAL ščitnikov) pred zasutjem s peskom oz. zemljo...
- vsako fazo tampona (spodnje plasti, zgornje nosilne plasti), izmeriti zbitost tamponskega materiala, rezultate meritev mora izvajalec meritev vpisati v gradbeni dnevnik;</t>
  </si>
  <si>
    <t>3.2.1.A11</t>
  </si>
  <si>
    <t>3.2.1.A12</t>
  </si>
  <si>
    <t>3.2.1.A13</t>
  </si>
  <si>
    <t>3.2.1.A14</t>
  </si>
  <si>
    <t>3.2.1.A15</t>
  </si>
  <si>
    <t>3.2.1.A16</t>
  </si>
  <si>
    <t>3.2.1.A17</t>
  </si>
  <si>
    <t>3.2.1.A18</t>
  </si>
  <si>
    <t>3.2.1.A19</t>
  </si>
  <si>
    <t>3.2.1.A20</t>
  </si>
  <si>
    <t>3.2.1.A21</t>
  </si>
  <si>
    <t>3.2.1.A22</t>
  </si>
  <si>
    <t>Strojni zasip pod jaškom in za jašek s tamponom - zmrzlinsko odporen material - z utrjevanjem po slojih do ustrezne trdnosti - Ev2=60 MPa  (KJ fi 150, globine 1,5 m svetle mere)</t>
  </si>
  <si>
    <t>3.2.1.A23</t>
  </si>
  <si>
    <t>3.2.1.A24</t>
  </si>
  <si>
    <t>3.2.1.A25</t>
  </si>
  <si>
    <t xml:space="preserve">Dobava, polaganje in vezanje rebraste enostavne in srednje komplicirane armature BSt 500S fi do 12 mm, obračun v kg po armaturnih načrtih (jaški armatura do fi12)  KJ BC fi 1500 mm </t>
  </si>
  <si>
    <t>3.2.1.A26</t>
  </si>
  <si>
    <t>3.2.1.A27</t>
  </si>
  <si>
    <t>3.2.1.A28</t>
  </si>
  <si>
    <t>3.2.1.A29</t>
  </si>
  <si>
    <t>3.2.1.A30</t>
  </si>
  <si>
    <t>3.2.1.A31</t>
  </si>
  <si>
    <t>Dobava, montaža in demontaža opaža ravnih plošč debeline do 20cm s podpiranjem do višine 2m. 
(opaž plošč jaškov) (za 12 kos)</t>
  </si>
  <si>
    <t>3.2.1.A32</t>
  </si>
  <si>
    <t>Dobava, montaža in demontaža dvostranskega opaža podnožij za pokrove jaškov in nadvišanja (za 12 kos)</t>
  </si>
  <si>
    <t>3.2.1.A33</t>
  </si>
  <si>
    <t>3.2.1.A34</t>
  </si>
  <si>
    <t>3.2.1.A35</t>
  </si>
  <si>
    <t>3.2.1.A36</t>
  </si>
  <si>
    <t>3.2.1.A37</t>
  </si>
  <si>
    <t>3.2.1.A38</t>
  </si>
  <si>
    <t>3.2.1.A39</t>
  </si>
  <si>
    <t>3.2.1.A40</t>
  </si>
  <si>
    <t>3.2.1.A41</t>
  </si>
  <si>
    <t>3.2.1.A42</t>
  </si>
  <si>
    <t>3.2.1.A43</t>
  </si>
  <si>
    <t>3.2.1.A44</t>
  </si>
  <si>
    <t>3.2.1.A45</t>
  </si>
  <si>
    <t>3.2.1.A46</t>
  </si>
  <si>
    <t>3.2.1.A47</t>
  </si>
  <si>
    <t>3.2.1.A48</t>
  </si>
  <si>
    <t>3.2.1.A49</t>
  </si>
  <si>
    <t>3.2.1.A50</t>
  </si>
  <si>
    <t>3.2.1.A51</t>
  </si>
  <si>
    <t>3.2.1.A52</t>
  </si>
  <si>
    <t>3.2.1.A53</t>
  </si>
  <si>
    <t>3.2.1.A54</t>
  </si>
  <si>
    <t>3.2.1.A55</t>
  </si>
  <si>
    <t>3.2.1.A56</t>
  </si>
  <si>
    <t>3.2.1.A57</t>
  </si>
  <si>
    <t>3.2.1.A58</t>
  </si>
  <si>
    <t>3.2.1.A59</t>
  </si>
  <si>
    <t>3.2.1.A60</t>
  </si>
  <si>
    <t>3.2.1.A61</t>
  </si>
  <si>
    <t>3.2.1.A62</t>
  </si>
  <si>
    <t>3.2.1.A63</t>
  </si>
  <si>
    <t>3.2.1.A64</t>
  </si>
  <si>
    <t>3.2.1.A65</t>
  </si>
  <si>
    <t>3.2.1.A66</t>
  </si>
  <si>
    <t>3.2.1.A67</t>
  </si>
  <si>
    <t>3.2.1.A68</t>
  </si>
  <si>
    <t>3.2.1.A69</t>
  </si>
  <si>
    <t>3.2.1.A70</t>
  </si>
  <si>
    <t>3.2.1.A71</t>
  </si>
  <si>
    <t>3.2.1.A72</t>
  </si>
  <si>
    <t>3.2.1.A73</t>
  </si>
  <si>
    <t>3.2.1.A74</t>
  </si>
  <si>
    <t>3.2.1.A75</t>
  </si>
  <si>
    <t>3.2.1.A76</t>
  </si>
  <si>
    <t>3.2.1.A77</t>
  </si>
  <si>
    <t>3.2.1.A78</t>
  </si>
  <si>
    <t>3.2.1.A79</t>
  </si>
  <si>
    <t>3.2.1.A80</t>
  </si>
  <si>
    <t>3.2.1.A81</t>
  </si>
  <si>
    <t>3.2.1.A82</t>
  </si>
  <si>
    <t>3.2.1.A83</t>
  </si>
  <si>
    <t>3.2.1.A84</t>
  </si>
  <si>
    <t>3.2.1.A85</t>
  </si>
  <si>
    <t>3.2.1.A86</t>
  </si>
  <si>
    <t>3.2.1.A87</t>
  </si>
  <si>
    <t>3.2.1.A88</t>
  </si>
  <si>
    <t>3.2.1.A89</t>
  </si>
  <si>
    <t>3.2.1.A90</t>
  </si>
  <si>
    <t>3.2.1.A91</t>
  </si>
  <si>
    <t>3.2.1.A92</t>
  </si>
  <si>
    <t>3.2.1.A93</t>
  </si>
  <si>
    <t>3.2.1.A94</t>
  </si>
  <si>
    <t>3.2.1.A95</t>
  </si>
  <si>
    <t>3.2.1.A96</t>
  </si>
  <si>
    <t>3.2.1.A97</t>
  </si>
  <si>
    <t>3.2.1.A98</t>
  </si>
  <si>
    <t>3.2.1.A99</t>
  </si>
  <si>
    <t>3.2.1.A100</t>
  </si>
  <si>
    <t>3.2.1.A101</t>
  </si>
  <si>
    <t>3.2.1.A102</t>
  </si>
  <si>
    <t>3.2.1.A103</t>
  </si>
  <si>
    <t>3.2.1.A104</t>
  </si>
  <si>
    <t>3.2.1.A105</t>
  </si>
  <si>
    <t>3.2.1.A106</t>
  </si>
  <si>
    <t>3.2.1.A107</t>
  </si>
  <si>
    <t>3.2.1.A108</t>
  </si>
  <si>
    <t>3.2.1.A109</t>
  </si>
  <si>
    <t>3.2.1.A110</t>
  </si>
  <si>
    <t>3.2.1.A111</t>
  </si>
  <si>
    <t>3.2.1.A112</t>
  </si>
  <si>
    <t>3.2.1.B7</t>
  </si>
  <si>
    <t>3.2.1.B8</t>
  </si>
  <si>
    <t xml:space="preserve">V omarico št. 1 (KPO-E4) se vgradi naslednjo opremo (V/K RM4, 2A,2B,2C, 1):
- omarica iz nerjevečega jekla, dimenzije 950x1000x252 mm
- 2 x 3 polni horizontalni varovalčni ločilnik NV-250 A, tipa 1, primeren za montažo na 60 mm zbiralčni siste1m, po standardu: IEC / EN 60947-1 in IEC / EN 60947-3;
- 2 x 3 polni horizontalni varovalčni ločilnik NV-160 A, tipa 00, primeren za montažo na 60 mm zbiralčni sistem, po standardu: IEC / EN 60947-1 in IEC / EN 60947-3;
- 2 x 3 polni varovalčni ločilnik, tipa DO1-DO2, primeren za montažo na 60 mm zbiralčni sistem, po standardu: IEC / EN 60947-1 in IEC / EN 60947-3;
- 2 x tripolni nosilec faznih zbiralk, za 60 mm zbiralčni sistem, po standardu IEC / EN 60439-1;
- 1 x Cu ničelna zbiralka do 250 A (nikljana ali pokositrena) dolžine 470 mm; 
- 3 x Cu zbiralka 40 x 5 mm (L1, L2, L3) – dolžina L1 znaša 825 mm, dolžina L2 znaša 785 mm in dolžina L3 znaša 750 mm,
- plastična zaščita za 60 mm zbiralčni sistem
- 2 x poliesterski podporni izolator za ničelno zbiralko;
- 3 x odvodnik prenapetosti tipa B, razred I (npr. Iskra Protec PROTEC B2S(R) 37,5/320);  
- števec (obstoječ števec se prestavi);
- 3 x varovalke NV 01 80A;
- 3 x varovalke NV 01 100A;
- 6 x varovalke D02 25A;
- 3 x varovalke NV 01  16A.
V omarico št. 2 (KPO-E2) se vgradi naslednjo opremo (V/K R1):
- omarica iz nerjevečega jekla, dimenzije 600x1000x252 mm
- prestavi se obstoječa oprema iz prižigališča (javna razsvetljava)
</t>
  </si>
  <si>
    <t>3.2.1.B9</t>
  </si>
  <si>
    <t xml:space="preserve">Dobava in montaža podnožja 250 A v obstoječ NN blok:
 - 250A Ložilnik
- 160 A varovalka
Predelava
</t>
  </si>
  <si>
    <t>3.2.1.B10</t>
  </si>
  <si>
    <t>3.2.1.B11</t>
  </si>
  <si>
    <t>4.1</t>
  </si>
  <si>
    <t>STROJNE INŠTALACIJE</t>
  </si>
  <si>
    <t>6.1</t>
  </si>
  <si>
    <t>NAČRT POŽARNE VARNOSTI</t>
  </si>
  <si>
    <t>V načrtu 1.1</t>
  </si>
  <si>
    <t>v načrtu 1.2</t>
  </si>
  <si>
    <t>4_1</t>
  </si>
  <si>
    <t>4.1.1</t>
  </si>
  <si>
    <t>OGREVANJE IN HLAJENJE</t>
  </si>
  <si>
    <t>4.1.1.A</t>
  </si>
  <si>
    <t>PRIKLJUČITEV PLINSKEGA GRELNIKA</t>
  </si>
  <si>
    <t>4.1.1.B</t>
  </si>
  <si>
    <t xml:space="preserve">TALNO OGREVANJE </t>
  </si>
  <si>
    <t>4.1.1.C</t>
  </si>
  <si>
    <t xml:space="preserve">RADIATORSKO OGREVANJE </t>
  </si>
  <si>
    <t>4.1.1.D</t>
  </si>
  <si>
    <t>HLAJENJE in OGREVANJE S SPLIT SISTEMI</t>
  </si>
  <si>
    <t>4.1.1.A1</t>
  </si>
  <si>
    <t>Plinski kondenzacijski ogrevalni kotel za ogrevanje ter pripravo tople sanitarne vode za montažo na steno. 
Kotel je sestavljen iz kompaktnega ultra hitro odzivnega toplotnega prenosnika iz zlitine Silicij-Aluminij s samočistilno funkcijo, predmešalnega gorilnika z nizkimi emisijami NOx, CO ter izredno
tihim delovanjem, hidravličnega dela iz medenine, montažnega okvirja s prikljčnimi ventili, modulirane obtočne črpalke, 3 barskim varnosnim ventilom, 12 litrsko raztezno posodo, preklopnim ventilom ogrevanje/TSV ter avtomatskim odzračevalnikom. 
Kotel vključuje tudi vgrajen 40l bojler za sanitarno vodo. 
Kotel ima tovarniško nameščen patentiran sistem za samodejno polnjenje/dopolnjevanje ogrevalnega sistema.
Upravljalna enota Diematic Evolution nadzoruje delovanje energijskih sistemov. Ta ima funkcijo nadzora delovanja oziroma moduliranja moči gorilnika v odvisnosti od zunanje
tempreature ter prostorskega upravljalnika. Upravljalna enota Diematic Evolution omogoča nadzor delovanja do 3 mešalnih
ogrevalnih krogov.
Kotel dosega normne izkoristke do 110,1%, omogoča zvezno modulirano delovanje v območju od 22 - 100% nazivne moči,
Skupaj s kabelskimi povezavami, zagonom sistema, navodili za uporabo v slovenskem jeziku ter poučevanjem upravljalca 
Qg=25,5 kW (50/30°C)
DeDietrich tip D-AMC 25/28 BIC EVODENS
P=100W
U=230V / 50HZ
ali enakovredno</t>
  </si>
  <si>
    <t>4.1.1.A2</t>
  </si>
  <si>
    <t>Sobni upravljalnik prirejen za montažo na steno. 
Skupaj s kabelskimi povezavami, zagonom sistema, navodili za uporabo v slovenskem jeziku ter poučevanjem upravljalca 
D-Isense - AD289
ali enakovredno</t>
  </si>
  <si>
    <t>4.1.1.A3</t>
  </si>
  <si>
    <t>Dodatni modul za krmiljenje reguliranega mešalnega kroga skupaj z naležnim temperaturnim tipalom. 
Skupaj z vgradnjo in povezavo s kotlovskim krmilnikom
D-modul AD249 za iSystem, Evolution
ali enakovredno</t>
  </si>
  <si>
    <t>4.1.1.A4</t>
  </si>
  <si>
    <t>Naležno tempertaturno tipalo za regulirani krog
D-tipalo AD199 
ali enakovredno</t>
  </si>
  <si>
    <t>4.1.1.A5</t>
  </si>
  <si>
    <t>Sistem za dovod in odvod zgorevalnega zraka za plinski grelnik tipa (C3.3x) s koaksialno cevjo (ø125/80) iz Al pločevine, sestavljen iz:
 - koaksialnega kotlovskega priključnega kosa
 - koaksialnega revizijskega kosa 
 - koaksialne dimovodne cevi dolžine 4m 
 - prehodnega kosa za poševno streho  
 - nadstrešna zaključna garnitura za izpuh zgorevalnega zraka
skupaj s tesnilnim, pritrdilnim materialom
ø125/80 (za sistem C3.3x)
ali enakovredno</t>
  </si>
  <si>
    <t>4.1.1.A6</t>
  </si>
  <si>
    <t xml:space="preserve">Požarna obloga dimovodne inštalacije s požarno odpornostjo EI 90 na podstrehi. Material iz plošč iz kalcijevega silikata, negorljive A1 po SIST EN 13501-1, (npr. Promatect LS) enoslojno, spoji ojačeni s trakovi (npr. Promatectom H) debeline 10 mm ali ustreznimi prirobnicami in zlepljeni z lepilom (npr. Promat Kleber K 84), ter privijačeni s hitro vgradnimi vijaki 6.0 x 80 mm ali speti s kovinskimi sponkami 80/12,2/2,03. </t>
  </si>
  <si>
    <t>4.1.1.A7</t>
  </si>
  <si>
    <t>Pregled dimovodne napeljave s strani pooblaščene organizacije, pridobitev soglasja</t>
  </si>
  <si>
    <t>4.1.1.A8</t>
  </si>
  <si>
    <t>Hidravlični ločevalnik z navojnimi priključki za ločitev kotlovskega in ogrevalnega kroga, skupaj z izločevalnikom zraka, izpustom nečistoč – lovilnikom mulja, avtomatskim odzračevalnim lončkom, kolčakom za priključitev temperaturnega tipala, skupaj s tesnilnim in pritrdilnim materialom
Vselect PREMIUM tip RW70
ali odgovarjajoče</t>
  </si>
  <si>
    <t>4.1.1.A9</t>
  </si>
  <si>
    <t>Razdelilnik / zbiralnik sistema ogrevanja,  izdelan iz cevi pravokotnega preseka, z navojnimi priključki za vir toplote (DN32), ter tri ogrevalne kroge, skupaj s toplotno izolacijo ter montažnim materialom. 
Vselect PREMIUM tip R70L UM-3
ali enakovredno</t>
  </si>
  <si>
    <t>4.1.1.A10</t>
  </si>
  <si>
    <t>Hitromontažni set za mešalni krog DN25, skupaj z elektronsko črpalko ogrevalnega krogotoka Wilo Yonos Para 1-6, protipovratnim ventilom, tropotnim mešalnim ventilom Kvs=6,3 z elektromotornim pogonom, 2 x termometer, 2 x zaporni ventil, skupaj s toplotno izolacijo ter montažnim materialom. 
Vselect PREMIUM tip GRME
ali enakovredno</t>
  </si>
  <si>
    <t>4.1.1.A11</t>
  </si>
  <si>
    <t>Priključni set za montažo hitromontažnmih setov na razdelilnik 
Vselect PREMIUM tip SP641
ali enakovredno</t>
  </si>
  <si>
    <t>4.1.1.A12</t>
  </si>
  <si>
    <t>Ultrazvočni toplotni števec (kalorimeter) za merjenje porabe toplote za stanovanje sestavljen iz:
- volumskega dela (merilnika pretoka)
- mikroprocesorske računske enote za temperaturno območje 0-180ºC z 1,5m povezovalnega kabla, LCD prikazovalnikom, signalom ob napaki, baterijo za 12 letno obratovanje, navodili v slovenskem jeziku
– 2 temperaturni tipali (Pt 100) na dovodu in povratku s priključnim elementom z navojem ter povezovalnima kabloma dolžine 1,5m.
- z vključeno komunikacijsko opcijo M-bus ali drugo po zahtevi investitorja
Qn = 1,5 m3/h; DN20
Itron tip Integral -V-Ultra MaXX</t>
  </si>
  <si>
    <t>4.1.1.A13</t>
  </si>
  <si>
    <t>Zaprta membranska raztezna posoda, komplet s priključnim kosom z zapornim ventilom s kapo proti nepooblaščenemu posluževanju in izpustno pipico ter montažnim materialom
Vcel = 35 l
PNEUMATEX tip Statico SD 35.3
ali enakovredno.</t>
  </si>
  <si>
    <t>4.1.1.A14</t>
  </si>
  <si>
    <t>Krogelna zaporna pipa z navojnima priključkoma, s podaljšano ročko za posluževanje, skupaj s tesnilnim in vijačnim materialom
DN 25, PN 6</t>
  </si>
  <si>
    <t>4.1.1.A15</t>
  </si>
  <si>
    <t>Polnilno izpustna pipa s holandcem za gumi cev za polnjenje sistema, skupaj s tesnilnim materialom
DN15</t>
  </si>
  <si>
    <t>4.1.1.A16</t>
  </si>
  <si>
    <t>Avtomatski odzračevalnik mikro zračnih mehurčkov z navojnima priključkoma ter krogelno pipico, skupaj s tesnilnim in montažnim materialom
ZEPARO tip ZUT 15
ali enakovredno.</t>
  </si>
  <si>
    <t>4.1.1.A17</t>
  </si>
  <si>
    <t>Izdelava različnih utorov, odprtin in ostala gradbena dela v zvezi z inštalacijo ogrevne vode, skupaj z izdelavo odprtin skozi betonske in opečne stene, dolblenjem opečnih sten, sanacijo in vzpostavitvijo predhodnega stanja, v ceni zajeti tudi gradbeni material</t>
  </si>
  <si>
    <t>4.1.1.B1</t>
  </si>
  <si>
    <t>Regulacijski ventil za hidravlično uravnoteženje z navojnima priključkoma, z funkcijami :
- prednastavitev,
- meritev pretoka, tlačne razlike in temperature,
- zaporno funkcijo,
- izpustom
Osnovne karakteristike:
- zvezna nastavitev z ročnim oštevilčenim kolesom
- samotesnilna merilna priključka,
- fiksiranje nastavitve kolesa,
- možnost praznjenje in polnjenje sistema,
- merilni priključki in kolo na eni strani,
- meritve pretokov, tlakov in temperatur z instrumentom
- adapter za izpust lahko vgradimo, ko je sistem pod tlakom
Ventil naj se dobavi in vgradi skupaj s tesnilnim in pritrdilnim materialom
DN 20, PN 6
IMI TA tip STAD 20
ali enakovredno</t>
  </si>
  <si>
    <t>4.1.1.B2</t>
  </si>
  <si>
    <t>Krogelna zaporna pipa z navojnima priključkoma, s podaljšano ročko za posluževanje, skupaj s tesnilnim in vijačnim materialom
DN 20, PN 6</t>
  </si>
  <si>
    <t>4.1.1.B3</t>
  </si>
  <si>
    <t>Kompleten kompaktni razdelilec talnega ogrevanja z
ločenim dovodom in povratkom.
- material: CRNi-jeklo 1.4301
- dovodni del opremljen z merilci pretoka
(z vidno skalo 0-5 l/min), ki omogočajo nastavljanje in 
popolno zaprtje pretoka
- povratni del opremljen z ventilom in ročko, pripravljeno za vgradnjo termopogonov z notranjim navojem 
M30×1,5:
- na dovodnem in povratnem delu opremljen z 
odzračevalnim ventilom in polnilno izpustno pipo
- priključek za priklop na ogrevalno zanko: G3/4" 
eurokonus
- pritrdilnima konzolama, skupaj vijačnim, tesnilnim in 
montažnim materialom
 - 3 zanke   1"
Rehau tip HKV-D 3
ali enakovredno.</t>
  </si>
  <si>
    <t>4.1.1.B4</t>
  </si>
  <si>
    <t>Kompleten kompaktni razdelilec talnega ogrevanja z
ločenim dovodom in povratkom.
- material: CRNi-jeklo 1.4301
- dovodni del opremljen z merilci pretoka
(z vidno skalo 0-5 l/min), ki omogočajo nastavljanje in 
popolno zaprtje pretoka
- povratni del opremljen z ventilom in ročko, pripravljeno za vgradnjo termopogonov z notranjim navojem 
M30×1,5:
- na dovodnem in povratnem delu opremljen z 
odzračevalnim ventilom in polnilno izpustno pipo
- priključek za priklop na ogrevalno zanko: G3/4" 
eurokonus
- pritrdilnima konzolama, skupaj vijačnim, tesnilnim in 
montažnim materialom
 - 4 zanke   1"
Rehau tip HKV-D 4
ali enakovredno.</t>
  </si>
  <si>
    <t>4.1.1.B5</t>
  </si>
  <si>
    <t>Adapterji za priključitev posameznik zank na razdelilec
17×2,0 - G3/4"Euro
Rehau
ali enakovredno.</t>
  </si>
  <si>
    <t>4.1.1.B6</t>
  </si>
  <si>
    <t>Podometna omarica iz jeklene pločevine z vratci z zapiralom, za pritrditev razdelilcev talnega ogrevanja . Izdelana iz galvaniziranega jekla. Vsi vidni deli so barvani v beli barvi (RAL 9016).
Vgradna globina omarice: 110-160mm
 - za 3 zanke
Rehau tip UP 110 
ali enakovredno.</t>
  </si>
  <si>
    <t>4.1.1.B7</t>
  </si>
  <si>
    <t>Podometna omarica iz jeklene pločevine z vratci z zapiralom, za pritrditev razdelilcev talnega ogrevanja . Izdelana iz galvaniziranega jekla. Vsi vidni deli so barvani v beli barvi (RAL 9016).
Vgradna globina omarice: 110-160mm
 - za 4 zanke
Rehau tip UP 110 
ali enakovredno.</t>
  </si>
  <si>
    <t>4.1.1.B8</t>
  </si>
  <si>
    <t>Hidro izolacijska profilirana sistemska plošča za talno 
ogrevanje, sestavljena iz hidro profilirane folije, in izolacijske profilirane plošče z geometrijo, ki iz zgornje strani omogoča oporo za cevi.
Namenjena je za cementne in samorazlivne cementne 
estrihe; omogoča pravokotno in diagonalno pritrjevanje cevi z različnimi razmaki med cevmi; za optimizirano vgradnjo ogrevalnih cevi, ki temelji na dejanski geometriji prostora z minimalnimi odpadki zahvaljujoč sofisticirani sistemski tehnologiji; omogoča hitro in enostavno vgradnjo na trde/mehke PS panele/plošče s pomočjo prekrivanja robov folije/plošče.
Ustreza načinu gradnje A po DIN 18560 in DIN EN 13813,
Razmak med cevmi pri pravokotni smeri: po 50mm
Dimenzije plošče: 1450 x 850 mm
Debelina plošče: 30 mm
Rehau Varionova 30-2
Opomba: Dodatna izolacija je zajeta v popisu gradbeno obrtniških del
ali enakovredno.</t>
  </si>
  <si>
    <t>4.1.1.B9</t>
  </si>
  <si>
    <t>Cevi iz peroksidno ojačanega polietilena PE-Xa (ustreza DIN 16892 in z difuzijsko zaščito, ki ustreza DIN 4726. 
17×2,0
Rehau tip RAUTHERM S
ali enakovredno.</t>
  </si>
  <si>
    <t>4.1.1.B10</t>
  </si>
  <si>
    <t>Dodatek za estrih. Uporablja se kot dodatek za estrihe 
in malte; izboljša kvaliteto estriha zaradi povečane 
plastičnosti in boljšega zadrževanja vode.
Ne sme se uporabljati v kombinaciji s samorazlivnimi ali
anhidritnimi estrihi!
Poraba pri debelini estriha 7 cm: približno 0.2 l/m²
Minimalno prekritje cevi z estrihom: 30 mm pri 2kN/m² ali 45 mm pri 5kN/m² v povezavi z Uponorjevo izolacijo/sistemskimi ploščami za 5kN/m²
Čas vezanja in sušenja: 21 dni</t>
  </si>
  <si>
    <t>l</t>
  </si>
  <si>
    <t>4.1.1.C1</t>
  </si>
  <si>
    <t>Jekleni ploščati radiatorji s stranskimi priključki za dvocevni sistem ogrevanja, izdelani za delovni tlak NP 6 in temperaturo do 110°C skupaj s pokrovom, z radiatorskimi čepi, reducirkami, odzračevalno pipico konzolami za montažo na steno, tesnilnim in pritrdilnim materialom
11K/900/600
RADEL
ali enakovredno</t>
  </si>
  <si>
    <t>4.1.1.C2</t>
  </si>
  <si>
    <t>Jekleni ploščati radiatorji s stranskimi priključki za dvocevni sistem ogrevanja, izdelani za delovni tlak NP 6 in temperaturo do 110°C skupaj s pokrovom, z radiatorskimi čepi, reducirkami, odzračevalno pipico konzolami za montažo na steno, tesnilnim in pritrdilnim materialom
21/600/1000
RADEL
ali enakovredno</t>
  </si>
  <si>
    <t>4.1.1.C3</t>
  </si>
  <si>
    <t>Jekleni ploščati radiatorji s stranskimi priključki za dvocevni sistem ogrevanja, izdelani za delovni tlak NP 6 in temperaturo do 110°C skupaj s pokrovom, z radiatorskimi čepi, reducirkami, odzračevalno pipico konzolami za montažo na steno, tesnilnim in pritrdilnim materialom
21/600/1200
RADEL
ali enakovredno</t>
  </si>
  <si>
    <t>4.1.1.C4</t>
  </si>
  <si>
    <t>Radiatorski termostatski ventil, za dvocevni sistem ogrevanja izdelan za delovni tlak NP6 in temperaturo 110°C, skupaj z montažnim in tesnilnim materialom
DN 10
Danfoss tip RA-N, ravni
ali enakovredno</t>
  </si>
  <si>
    <t>4.1.1.C5</t>
  </si>
  <si>
    <t>Radiatorski zaporni ventil (spodnji holandec), za dvocevni sistem ogrevanja izdelan za delovni tlak NP6 in temperaturo 110°C, skupaj z vsem z montažnim in tesnilnim materialom
DN 10
Danfoss tip RLV-S, ravni
ali enakovredno</t>
  </si>
  <si>
    <t>4.1.1.C6</t>
  </si>
  <si>
    <t>Termostatska glava z možnostjo blokiranja in omejevanja temperature, s plinskim polnenjem, z vgrajenim tipalom, s protizmrzovalno zaščito, opremljena z zaskočnim priključkom primerna za montažo na termostatski ventil
z vgrajenim tipalom
Danfoss tip RA 2940
ali enakovredno</t>
  </si>
  <si>
    <t>4.1.1.C7</t>
  </si>
  <si>
    <t>Toplovodni konvektor z naravno konvekcijo za vgradnjo v opremo ali zaščitne maske, z dvojnim orebrenim toplotnim izmenjevalnikom ter sprenjo zaščitno ploščo, izdelan za delovni tlak PN 6 in temperaturo do 110°C . Konvektor se dobavi skupaj s priključnim kosom za dvocevni sistem ogrevanja z regulacijo pretoka s priključki za večplastne cevi, kotnim termostatskim ventilom, reducirkami, odzračevalno pipico konzolami za montažo na steno, tesnilnim in pritrdilnim materialom.
BIWW 060.080.11
JAGA
ali enakovredno</t>
  </si>
  <si>
    <t>4.1.1.C8</t>
  </si>
  <si>
    <t>Toplovodni konvektor z naravno konvekcijo za vgradnjo v opremo ali zaščitne maske, z dvojnim orebrenim toplotnim izmenjevalnikom ter sprenjo zaščitno ploščo, izdelan za delovni tlak PN 6 in temperaturo do 110°C . Konvektor se dobavi skupaj s priključnim kosom za dvocevni sistem ogrevanja z regulacijo pretoka s priključki za večplastne cevi, kotnim termostatskim ventilom, reducirkami, odzračevalno pipico konzolami za montažo na steno, tesnilnim in pritrdilnim materialom.
BIWW 060.100.11
JAGA
ali enakovredno</t>
  </si>
  <si>
    <t>4.1.1.C9</t>
  </si>
  <si>
    <t>Termostatska glava z daljinskim nastavljalnikom tempetature, s kapilarno povezavo med nastavljalnikom in ventilsko glavo dolžine 4m, s plinskim polnenjem, skupaj z montažnim materialom 
JAGA COLO.VBSF.RD.4
ali enakovredno</t>
  </si>
  <si>
    <t>4.1.1.C10</t>
  </si>
  <si>
    <t xml:space="preserve">Perforirana zaščitna kovinska omarica za termostatsko glavo. Omarica je opremljena s ključavnico, ki preprečuje posluževanje ne pooblaščenih oseb. </t>
  </si>
  <si>
    <t>4.1.1.C11</t>
  </si>
  <si>
    <t>4.1.1.C12</t>
  </si>
  <si>
    <t>Gola difuzijsko tesna cev iz visokotlačnega zamreženega polietilena (PE-Xa) v skladu z DIN 16892 in DIN EN ISO 15875, ki se lahko uporablja v ogrevalnih sistemih z max. delovno temperaturo 90˚C in max. delovni tlak 10 barov, kratkoročno do temperature 100˚C (namenjeno za obratovalno življenjsko dobo 50 let). Cevi imajo kisikovo pregrado v skladu z DIN 4726. Kot univerzalna cev je prav tako primerna za pitno vodo glede na DIN 2000, evropsko direktivo 98/83 / ES, DIN EN 806 in DIN 1988. Obratovalna temperatura in tlaki za pitno hladno in toplo vodo so v skladu z DVGW, ZVSHK in DIN 1988. 
Delovna temperatura je 70˚C (kratkotrajna maksimalna obratovalna temperatura 100˚C), trajen obratovalni tlak 10 bar (namenjeno za življenjsko dobo 50 let). Oba konca cevi sta opremljena z zaključno kapo (za higienično tesnjenje v skladu z DIN 806). Razred gradbenega materiala: B2 po DIN 4102-1 ali E po DIN EN 13501-1. 
Cevi so dobavljene skupaj s fazonskimi kosi ter držali (kolena, T-kosi, navojni priključki, prehodni kosi, držala za ventile, ...)
16 × 2,2 mm
REHAU tip RAUTITAN flex
ali enakovredno</t>
  </si>
  <si>
    <t>4.1.1.C13</t>
  </si>
  <si>
    <t>Gola difuzijsko tesna cev iz visokotlačnega zamreženega polietilena (PE-Xa) v skladu z DIN 16892 in DIN EN ISO 15875, ki se lahko uporablja v ogrevalnih sistemih z max. delovno temperaturo 90˚C in max. delovni tlak 10 barov, kratkoročno do temperature 100˚C (namenjeno za obratovalno življenjsko dobo 50 let). Cevi imajo kisikovo pregrado v skladu z DIN 4726. Kot univerzalna cev je prav tako primerna za pitno vodo glede na DIN 2000, evropsko direktivo 98/83 / ES, DIN EN 806 in DIN 1988. Obratovalna temperatura in tlaki za pitno hladno in toplo vodo so v skladu z DVGW, ZVSHK in DIN 1988. 
Delovna temperatura je 70˚C (kratkotrajna maksimalna obratovalna temperatura 100˚C), trajen obratovalni tlak 10 bar (namenjeno za življenjsko dobo 50 let). Oba konca cevi sta opremljena z zaključno kapo (za higienično tesnjenje v skladu z DIN 806). Razred gradbenega materiala: B2 po DIN 4102-1 ali E po DIN EN 13501-1. 
Cevi so dobavljene skupaj s fazonskimi kosi ter držali (kolena, T-kosi, navojni priključki, prehodni kosi, držala za ventile, ...)
20 × 2,8 mm
REHAU tip RAUTITAN flex
ali enakovredno</t>
  </si>
  <si>
    <t>4.1.1.C14</t>
  </si>
  <si>
    <t>Gola difuzijsko tesna cev iz visokotlačnega zamreženega polietilena (PE-Xa) v skladu z DIN 16892 in DIN EN ISO 15875, ki se lahko uporablja v ogrevalnih sistemih z max. delovno temperaturo 90˚C in max. delovni tlak 10 barov, kratkoročno do temperature 100˚C (namenjeno za obratovalno življenjsko dobo 50 let). Cevi imajo kisikovo pregrado v skladu z DIN 4726. Kot univerzalna cev je prav tako primerna za pitno vodo glede na DIN 2000, evropsko direktivo 98/83 / ES, DIN EN 806 in DIN 1988. Obratovalna temperatura in tlaki za pitno hladno in toplo vodo so v skladu z DVGW, ZVSHK in DIN 1988. 
Delovna temperatura je 70˚C (kratkotrajna maksimalna obratovalna temperatura 100˚C), trajen obratovalni tlak 10 bar (namenjeno za življenjsko dobo 50 let). Oba konca cevi sta opremljena z zaključno kapo (za higienično tesnjenje v skladu z DIN 806). Razred gradbenega materiala: B2 po DIN 4102-1 ali E po DIN EN 13501-1. 
Cevi so dobavljene skupaj s fazonskimi kosi ter držali (kolena, T-kosi, navojni priključki, prehodni kosi, držala za ventile, ...)
25 × 3,5 mm
REHAU tip RAUTITAN flex
ali enakovredno</t>
  </si>
  <si>
    <t>4.1.1.C15</t>
  </si>
  <si>
    <t>Toplotna izolacija razvoda ogrevne vode v tlaku z elastomerno fleksibilno izolacijo na osnovi sintetičnega kavčuka. EU požarna klasifikacija B-s3,d0; toplotna prevodnost λ pri 0°C je 0,035 W/m.K; koef. upora difuziji vodne pare je 10.000 (za plošče deb. 3-32mm in cevi deb. 6-32mm; za ostale dimenzije je 7.000; za temp. območje od -50°C  do  +110°C; trakovi in plošče lepljeni na površino do maks. +85°C. 
debeline 13 mm
15
ARMACELL tip Armaflex ACE Plus
ali enakovredno</t>
  </si>
  <si>
    <t>4.1.1.C16</t>
  </si>
  <si>
    <t>Toplotna izolacija razvoda ogrevne vode v tlaku z elastomerno fleksibilno izolacijo na osnovi sintetičnega kavčuka. EU požarna klasifikacija B-s3,d0; toplotna prevodnost λ pri 0°C je 0,035 W/m.K; koef. upora difuziji vodne pare je 10.000 (za plošče deb. 3-32mm in cevi deb. 6-32mm; za ostale dimenzije je 7.000; za temp. območje od -50°C  do  +110°C; trakovi in plošče lepljeni na površino do maks. +85°C. 
debeline 13 mm
16
ARMACELL tip Armaflex ACE Plus
ali enakovredno</t>
  </si>
  <si>
    <t>4.1.1.C17</t>
  </si>
  <si>
    <t>Toplotna izolacija razvoda ogrevne vode v tlaku z elastomerno fleksibilno izolacijo na osnovi sintetičnega kavčuka. EU požarna klasifikacija B-s3,d0; toplotna prevodnost λ pri 0°C je 0,035 W/m.K; koef. upora difuziji vodne pare je 10.000 (za plošče deb. 3-32mm in cevi deb. 6-32mm; za ostale dimenzije je 7.000; za temp. območje od -50°C  do  +110°C; trakovi in plošče lepljeni na površino do maks. +85°C. 
debeline 13 mm
18
ARMACELL tip Armaflex ACE Plus
ali enakovredno</t>
  </si>
  <si>
    <t>4.1.1.C18</t>
  </si>
  <si>
    <t>Toplotna izolacija razvoda ogrevne vode v tlaku z elastomerno fleksibilno izolacijo na osnovi sintetičnega kavčuka. EU požarna klasifikacija B-s3,d0; toplotna prevodnost λ pri 0°C je 0,035 W/m.K; koef. upora difuziji vodne pare je 10.000 (za plošče deb. 3-32mm in cevi deb. 6-32mm; za ostale dimenzije je 7.000; za temp. območje od -50°C  do  +110°C; trakovi in plošče lepljeni na površino do maks. +85°C. 
debeline 13 mm
20
ARMACELL tip Armaflex ACE Plus
ali enakovredno</t>
  </si>
  <si>
    <t>4.1.1.C19</t>
  </si>
  <si>
    <t>Toplotna izolacija razvoda ogrevne vode v tlaku z elastomerno fleksibilno izolacijo na osnovi sintetičnega kavčuka. EU požarna klasifikacija B-s3,d0; toplotna prevodnost λ pri 0°C je 0,035 W/m.K; koef. upora difuziji vodne pare je 10.000 (za plošče deb. 3-32mm in cevi deb. 6-32mm; za ostale dimenzije je 7.000; za temp. območje od -50°C  do  +110°C; trakovi in plošče lepljeni na površino do maks. +85°C. 
debeline 13 mm
25
ARMACELL tip Armaflex ACE Plus
ali enakovredno</t>
  </si>
  <si>
    <t>4.1.1.C20</t>
  </si>
  <si>
    <t>Toplotna izolacija razvoda ogrevne vode v tlaku z elastomerno fleksibilno izolacijo na osnovi sintetičnega kavčuka. EU požarna klasifikacija B-s3,d0; toplotna prevodnost λ pri 0°C je 0,035 W/m.K; koef. upora difuziji vodne pare je 10.000 (za plošče deb. 3-32mm in cevi deb. 6-32mm; za ostale dimenzije je 7.000; za temp. območje od -50°C  do  +110°C; trakovi in plošče lepljeni na površino do maks. +85°C. 
debeline 19 mm
22
ARMACELL tip Armaflex ACE Plus
ali enakovredno</t>
  </si>
  <si>
    <t>4.1.1.C21</t>
  </si>
  <si>
    <t>Toplotna izolacija razvoda ogrevne vode v tlaku z elastomerno fleksibilno izolacijo na osnovi sintetičnega kavčuka. EU požarna klasifikacija B-s3,d0; toplotna prevodnost λ pri 0°C je 0,035 W/m.K; koef. upora difuziji vodne pare je 10.000 (za plošče deb. 3-32mm in cevi deb. 6-32mm; za ostale dimenzije je 7.000; za temp. območje od -50°C  do  +110°C; trakovi in plošče lepljeni na površino do maks. +85°C. 
debeline 19 mm
28
ARMACELL tip Armaflex ACE Plus
ali enakovredno</t>
  </si>
  <si>
    <t>4.1.1.C22</t>
  </si>
  <si>
    <t>Izdelava različnih utorov, odprtin in ostala gradbena dela v zvezi z instalacijo ogrevanja in hlajenja</t>
  </si>
  <si>
    <t>4.1.1.C23</t>
  </si>
  <si>
    <t xml:space="preserve">Izdelava požarno odpornih prebojev na prehodih cevi skozi meje požarnih celic in sektorjev po SZPV 408 skupaj z označbo prebojev ter izdelavo tehnične dokumentacije z dokumentiranjem vseh prebojev
za izolirane negorljive cevi 25×15 cm </t>
  </si>
  <si>
    <t>4.1.1.C24</t>
  </si>
  <si>
    <t>Cev iz neplemenitega jekla, material 1.0308 (E235) po EN 10305-3 (PRESS sistem) skupaj z vsemi fitingi za zatiskanje (kolena, T-kosi, navojni priključki, prehodni kosi, ...), tesnili (FPM rdeči) in pritrdilnim materialom
Cena vključuje obešala za vodoravno, poševno in navpično pritrjevanje cevi na gradbeno ali drugo vrsto konstrukcije sestavljene iz predfabriciranih obešal je iz pocinkanega železa in obsega objemke s podlogo iz sintetične gume odporne do 120 °C – dušenje zvoka, navojne palice s temeljno ploščo ali temeljnim profilom, kovinskih vložkov, vijakov z maticami, drsne in fiksne podpore. Vsa obešala se izvede po smernicah za montažo in preprečevanje prenosa hrupa na gradbeno konstrukcijo!
ø15 x 1,0 mm (DN 12)
VIEGA tip PRESTABO
ali enakovredno.</t>
  </si>
  <si>
    <t>4.1.1.C25</t>
  </si>
  <si>
    <t>Cev iz neplemenitega jekla, material 1.0308 (E235) po EN 10305-3 (PRESS sistem) skupaj z vsemi fitingi za zatiskanje (kolena, T-kosi, navojni priključki, prehodni kosi, ...), tesnili (FPM rdeči) in pritrdilnim materialom
Cena vključuje obešala za vodoravno, poševno in navpično pritrjevanje cevi na gradbeno ali drugo vrsto konstrukcije sestavljene iz predfabriciranih obešal je iz pocinkanega železa in obsega objemke s podlogo iz sintetične gume odporne do 120 °C – dušenje zvoka, navojne palice s temeljno ploščo ali temeljnim profilom, kovinskih vložkov, vijakov z maticami, drsne in fiksne podpore. Vsa obešala se izvede po smernicah za montažo in preprečevanje prenosa hrupa na gradbeno konstrukcijo!
ø18 x 1,2 mm (DN 15)
VIEGA tip PRESTABO
ali enakovredno.</t>
  </si>
  <si>
    <t>4.1.1.C26</t>
  </si>
  <si>
    <t>Cev iz neplemenitega jekla, material 1.0308 (E235) po EN 10305-3 (PRESS sistem) skupaj z vsemi fitingi za zatiskanje (kolena, T-kosi, navojni priključki, prehodni kosi, ...), tesnili (FPM rdeči) in pritrdilnim materialom
Cena vključuje obešala za vodoravno, poševno in navpično pritrjevanje cevi na gradbeno ali drugo vrsto konstrukcije sestavljene iz predfabriciranih obešal je iz pocinkanega železa in obsega objemke s podlogo iz sintetične gume odporne do 120 °C – dušenje zvoka, navojne palice s temeljno ploščo ali temeljnim profilom, kovinskih vložkov, vijakov z maticami, drsne in fiksne podpore. Vsa obešala se izvede po smernicah za montažo in preprečevanje prenosa hrupa na gradbeno konstrukcijo!
ø22 x 1,5 mm (DN 20)
VIEGA tip PRESTABO
ali enakovredno.</t>
  </si>
  <si>
    <t>4.1.1.C27</t>
  </si>
  <si>
    <t>Cev iz neplemenitega jekla, material 1.0308 (E235) po EN 10305-3 (PRESS sistem) skupaj z vsemi fitingi za zatiskanje (kolena, T-kosi, navojni priključki, prehodni kosi, ...), tesnili (FPM rdeči) in pritrdilnim materialom
Cena vključuje obešala za vodoravno, poševno in navpično pritrjevanje cevi na gradbeno ali drugo vrsto konstrukcije sestavljene iz predfabriciranih obešal je iz pocinkanega železa in obsega objemke s podlogo iz sintetične gume odporne do 120 °C – dušenje zvoka, navojne palice s temeljno ploščo ali temeljnim profilom, kovinskih vložkov, vijakov z maticami, drsne in fiksne podpore. Vsa obešala se izvede po smernicah za montažo in preprečevanje prenosa hrupa na gradbeno konstrukcijo!
ø28 x 1,5 mm (DN 25)
VIEGA tip PRESTABO
ali enakovredno.</t>
  </si>
  <si>
    <t>4.1.1.D1</t>
  </si>
  <si>
    <t>Zunanja kompresorsko kondenzatorska enota multi split sistema za hlajenje tehničnih prostorov, kompaktne izvedbe, s hermetičnim kompresorjem ter zračno hlajenim kondenzatorjem. Naprava je kompletne izvedbe z vsemi internimi cevnimi priključki za medij ter električno napeljavo, varnostno ter funkcijsko avtomatiko.
Napravo dobaviti skupaj s konzolo za montažo na fasado objekta, izdelan iz jeklenih profilov, zaščitenih s temeljno barvo ter dvakratnim opleskom zaščitne barve.
Napajanje zunanje enote je zajeto v načrtu električnih instalacij.
Hladivo R32.
Qh=12,2 kW
P= 3,66 kW
U= 230 V/ 50 Hz
MITSUBISHI ELECTRIC
tip MXZ-6F122VF-E1
ali enakovredno</t>
  </si>
  <si>
    <t>4.1.1.D2</t>
  </si>
  <si>
    <t>Notranja enota split sistema stenske izvedbe z večstopenjskim ventilatorjem, motoriziranimi lamelami za usmeritev zračnega toka, zračnim filtrom.
Enota naj se dobavi skupaj z daljinskim upravljalcem za nastavljanje ter regulacijo temperature. 
Naprava naj se dobavi skupaj z električnimi povezavami med zunanjo in notranjo enoto. Cevne povezave z izolacijo so zajete ločeno v popisu.
Qh=3,5 kW
MITSUBISHI ELECTRIC
tip MSZ-AP35 VGK-E2
ali enakovredno</t>
  </si>
  <si>
    <t>4.1.1.D3</t>
  </si>
  <si>
    <t>Notranja enota split sistema stenske izvedbe z večstopenjskim ventilatorjem, motoriziranimi lamelami za usmeritev zračnega toka, zračnim filtrom.
Enota naj se dobavi skupaj z daljinskim upravljalcem za nastavljanje ter regulacijo temperature. 
Naprava naj se dobavi skupaj z električnimi povezavami med zunanjo in notranjo enoto. Cevne povezave z izolacijo so zajete ločeno v popisu.
Qh=5,0 kW
MITSUBISHI ELECTRIC
tip MSZ-AP50 VGK-E2
ali enakovredno</t>
  </si>
  <si>
    <t>4.1.1.D4</t>
  </si>
  <si>
    <t>Zunanja kompresorsko kondenzatorska enota VRF sistema za hlajenje in ogrevanje prostorov, kompaktne izvedbe, s hermetičnim kompresorjem ter zračno hlajenim kondenzatorjem. Naprava je kompletne izvedbe z vsemi internimi cevnimi priključki za medij ter električno napeljavo, varnostno ter funkcijsko avtomatiko.
Napravo dobaviti skupaj z betonskim podstavkom za postavitev ob objekt, dvignjeno od tal (višina 30 cm). 
Napajanje zunanje enote je zajeto v načrtu električnih instalacij.
Hladivo R32.
Qh=15,5 kW
Qg=18 kW
P= 4,52 kW
U= 400 V/ 50 Hz
MITSUBISHI ELECTRIC
tip PUMY-P140YKM4R2
ali enakovredno</t>
  </si>
  <si>
    <t>4.1.1.D5</t>
  </si>
  <si>
    <t>Notranja enota VRF sistema kasetne izvedbe z večstopenjskim ventilatorjem, motoriziranimi lamelami za usmeritev zračnega toka, dekorativno masko SLP-2FA, zračnim filtrom, črpalko za kondenzat.
Enota naj se dobavi skupaj z žičnim enostavnim upravljalcem s termostatom ter displejem za odčitavanje, nastavljanje ter regulacijo temperature. 
Predvidena je montaža žičnega upravljalnika na steno.
Naprava naj se dobavi skupaj z električnimi povezavami med zunanjo in notranjo enoto. Cevne povezave z izolacijo so zajete ločeno v popisu.
Qh=4,5 kW
Qg=5,0 kW 
MITSUBISHI ELECTRIC
tip PLFY-P40VFM-E1
ali enakovredno</t>
  </si>
  <si>
    <t>4.1.1.D6</t>
  </si>
  <si>
    <t>Notranja enota VRF sistema kasetne izvedbe z večstopenjskim ventilatorjem, motoriziranimi lamelami za usmeritev zračnega toka, dekorativno masko SLP-2FA, zračnim filtrom, črpalko za kondenzat.
Enota naj se dobavi skupaj z žičnim enostavnim upravljalcem s termostatom ter displejem za odčitavanje, nastavljanje ter regulacijo temperature. 
Predvidena je montaža žičnega upravljalnika na steno.
Naprava naj se dobavi skupaj z električnimi povezavami med zunanjo in notranjo enoto. Cevne povezave z izolacijo so zajete ločeno v popisu.
Qh=5,6 Kw
Qg=6,3 kW 
MITSUBISHI ELECTRIC
tip PLFY-P50VFM-E1
ali enakovredno</t>
  </si>
  <si>
    <t>4.1.1.D7</t>
  </si>
  <si>
    <t>Notranja enota VRF sistema stenske izvedbe z večstopenjskim ventilatorjem, motoriziranimi lamelami za usmeritev zračnega toka, zračnim filtrom.
Naprava naj se dobavi skupaj z električnimi povezavami med zunanjo in notranjo enoto. Cevne povezave z izolacijo so zajete ločeno v popisu.
Qh=3,6 kW
Qg=4 kW
MITSUBISHI ELECTRIC
tip PKFY-32VLM-E
ali enakovredno</t>
  </si>
  <si>
    <t>4.1.1.D8</t>
  </si>
  <si>
    <t>Daljinski upravljalnik s temperaturnim tipalom ter displejem za odčitavanje, nastavljanje ter regulacijo temperature in delovanja notranje enote. 
MITSUBISHI ELECTRIC
tip PAR 40MAA
ali enakovredno</t>
  </si>
  <si>
    <t>4.1.1.D9</t>
  </si>
  <si>
    <t xml:space="preserve">Perforirana zaščitna kovinska omarica za termostat. Omarica je opremljena s ključavnico, ki preprečuje posluževanje ne pooblaščenih oseb. </t>
  </si>
  <si>
    <t>4.1.1.D10</t>
  </si>
  <si>
    <t>Zunanja kompresorsko kondenzatorska enota zrak/zrak namenjena za hlajenje zraka preko kanalskega DX hladilnika, kompaktne izvedbe, s hermetičnim kompresorjem ter zračno hlajenim kondenzatorjem brez stopenjskim delovanjem (inverter).
Napravo dobaviti skupaj z antivibracijskimi podstavki ter konzolo za montažo na fasado objekta, zaščiteno s temeljno barvo ter dvakratnim opleskom zaščitne barve.
Napajanje zunanje enote je zajeto v načrtu električnih instalacij.
Hladivo R32.
Qg= 7,0 kW
Qh= 6,1 kW 
P= 1,71 kW
U= 230 V / 50 Hz
MITSUBISHI ELECTRIC POWER INVERTER
tip PUZ-ZM60VHA</t>
  </si>
  <si>
    <t>4.1.1.D11</t>
  </si>
  <si>
    <t>Koračni krmilnik kapacitete za priključitev na DX toplotni izmenjevalec klimata
Vsebuje priključni komplet za priključitev eksternega izmenjevalca toplote za hladilno sredstvo R410A za hlajenje(preko izparevanja) ali gretje(preko utekočinjanja) s pomočjo hladilnega sredstva, komplet je sestavljen iz elektronskega regulatorja, iz enote za diagnosticiranje motnje in vseh za delovanje potrebnih senzorjev in akterjev (elektronski ekspanzijski ventil) za enakomerno reguliranje v krogotoku hladilnega sredstva.
Dobaviti skupaj z daljinskim krmilnikom za nastavljanje 
MITSUBISHI ELECTRIC tip PAC-IF 013B-E</t>
  </si>
  <si>
    <t>4.1.1.D12</t>
  </si>
  <si>
    <t>Montaža zunanje enote split, multi split in VRF sistema
- montaža zunanje enote na nosilno konstrukcijo
- drobni vijačni in pritrdilni materialom 
- priklop cevnih instalacij
- priklop notranjih elektro/signalnih instalacij
- nastavitev parametrov delovanja
- poiskusni zagon in 24 urni nadzor delovanja
- poučevanje osebja
- navodila za upravljanje s sistemom v slovenskem jeziku</t>
  </si>
  <si>
    <t>4.1.1.D13</t>
  </si>
  <si>
    <t>Montaža notranjih enot split, multi split in VRF sistema 
- montaža notranjega dela klimatske naprave 
- priklop cevnih instalacij na notranjo enoto
- montaža in priklop signalnega kabla na notranjo enoto
- montaža in priklop elektro kabla na notranjo enoto
- vakuumiranje celotnega sistema
- polnjenje sistema z medijem</t>
  </si>
  <si>
    <t>4.1.1.D14</t>
  </si>
  <si>
    <t>Testiranje in zagon posameznega sistema
- nastavitev parametrov delovanja
- poiskusni zagon in 24 urni nadzor delovanja
- poučevanje osebja
- navodila za upravljanje s sistemom v slovenskem jeziku</t>
  </si>
  <si>
    <t>4.1.1.D15</t>
  </si>
  <si>
    <t>Predizolirana bakrena cev (v kolutu), za povezavo med notranjo in zunanjo enoto split sistema, s kabelsko povezavo za napajanje notranje enote, s cevno izolacijo skupaj z lepilom ter obdelavo fazonskih kosov, s parozapornim materialom iz sintetičnega kavčuka z zaprto celično strukturo, ki je težko gorljiva in samougasljiva, ki ne kaplja in širi ognja – vrste B2 (po DIN 4102, 1. del (05.98)), s toplotno prevodnostjo λ &lt; 0,035 W/mK pri 0 °C (po DIN EN 12667), primerna za temperaturno območje –-50 do + 105 °C, s koeficientom upornosti proti difuziji vodne pare μ &gt; 5000
Cu 6,35
Armacell Turbolit split
ali enakovredno</t>
  </si>
  <si>
    <t>4.1.1.D16</t>
  </si>
  <si>
    <t>Predizolirana bakrena cev (v kolutu), za povezavo med notranjo in zunanjo enoto split sistema, s kabelsko povezavo za napajanje notranje enote, s cevno izolacijo skupaj z lepilom ter obdelavo fazonskih kosov, s parozapornim materialom iz sintetičnega kavčuka z zaprto celično strukturo, ki je težko gorljiva in samougasljiva, ki ne kaplja in širi ognja – vrste B2 (po DIN 4102, 1. del (05.98)), s toplotno prevodnostjo λ &lt; 0,035 W/mK pri 0 °C (po DIN EN 12667), primerna za temperaturno območje –-50 do + 105 °C, s koeficientom upornosti proti difuziji vodne pare μ &gt; 5000
Cu 9,52
Armacell Turbolit split
ali enakovredno</t>
  </si>
  <si>
    <t>4.1.1.D17</t>
  </si>
  <si>
    <t>Predizolirana bakrena cev (v kolutu), za povezavo med notranjo in zunanjo enoto split sistema, s kabelsko povezavo za napajanje notranje enote, s cevno izolacijo skupaj z lepilom ter obdelavo fazonskih kosov, s parozapornim materialom iz sintetičnega kavčuka z zaprto celično strukturo, ki je težko gorljiva in samougasljiva, ki ne kaplja in širi ognja – vrste B2 (po DIN 4102, 1. del (05.98)), s toplotno prevodnostjo λ &lt; 0,035 W/mK pri 0 °C (po DIN EN 12667), primerna za temperaturno območje –-50 do + 105 °C, s koeficientom upornosti proti difuziji vodne pare μ &gt; 5000
Cu 12,7
Armacell Turbolit split
ali enakovredno</t>
  </si>
  <si>
    <t>4.1.1.D18</t>
  </si>
  <si>
    <t>Predizolirana bakrena cev (v kolutu), za povezavo med notranjo in zunanjo enoto split sistema, s kabelsko povezavo za napajanje notranje enote, s cevno izolacijo skupaj z lepilom ter obdelavo fazonskih kosov, s parozapornim materialom iz sintetičnega kavčuka z zaprto celično strukturo, ki je težko gorljiva in samougasljiva, ki ne kaplja in širi ognja – vrste B2 (po DIN 4102, 1. del (05.98)), s toplotno prevodnostjo λ &lt; 0,035 W/mK pri 0 °C (po DIN EN 12667), primerna za temperaturno območje –-50 do + 105 °C, s koeficientom upornosti proti difuziji vodne pare μ &gt; 5000
Cu 15,88
Armacell Turbolit split
ali enakovredno</t>
  </si>
  <si>
    <t>4.1.1.D19</t>
  </si>
  <si>
    <t>Cevni razdelilnik za bakrene cevi VRF  sistema, skupaj s toplotno izolacijo 
MITSUBISHI ELECTRIC
CMY-Y62G-E
ali enakovredno</t>
  </si>
  <si>
    <t>4.1.1.D20</t>
  </si>
  <si>
    <t>PVC tlačna cev za lepljenje za odvod kondenzata, skupaj z vsemi fazonskimi, lepilom, obešalnim materialom, dodatki za odrez  in montažni material
ø32</t>
  </si>
  <si>
    <t>4.1.1.D21</t>
  </si>
  <si>
    <t>Grelni kabel samoreguliran za preprečevanje zmrzovanja odtoka na kondenčni posodi zunanje enote split sistema in odtoka do ponikovalnice. Predvidena je vgradna skupaj s termostatom za vklop (pri nižji temperaturi od 3°C) in pritrjevalnim materialom.
l=15m
P=17W/m (pri 10°C)
U=230V
Kot na primer:
ERGO Zorman tip 17 HTM-15</t>
  </si>
  <si>
    <t>4.1.1.D22</t>
  </si>
  <si>
    <t>Mehanski termostat s fiksnim območjem pod 5°C in izklopom nad 10°C) IP 68 in pritrjevalnim materialom.
I = 7 A
U = 230V
Kot na primer:
ERGO Zorman tip MT+5/+10°C</t>
  </si>
  <si>
    <t>4.1.1.D23</t>
  </si>
  <si>
    <t xml:space="preserve">Krmilna omarica z diferenčno kratkostično zaščito ter opremo za močnostni vklop grelnih kablov za vklop termostata, IP 65 in pritrjevalnim materialom.
Glavno stikalo
2 x KZS
Instalacijski kontaktor </t>
  </si>
  <si>
    <t>4.1.1.D24</t>
  </si>
  <si>
    <t>Toplotna izolacija odvoda kondenzata od zunanje enote na prostem z elastomerno fleksibilno izolacijo na osnovi sintetičnega kavčuka. EU požarna klasifikacija CL-s3,d0; toplotna prevodnost λ pri 0°C je 0,035 W/m.K; Toplotna izoalcija je z zunanje strani zaščitena proti zunanjim vplivom s PVC zaščitno osnovo, UV odporno. 
debeline 19 mm za cev
d32
ARMACELL tip Arma-Check Silver
ali enakovredno</t>
  </si>
  <si>
    <t>4.1.1.D25</t>
  </si>
  <si>
    <t>4.1.2</t>
  </si>
  <si>
    <t>VODOVOD, VERTIKALNA KANALIZACIJA</t>
  </si>
  <si>
    <t>4.1.2.A</t>
  </si>
  <si>
    <t>NOTRANJA VODOVODNA INŠTALACIJA</t>
  </si>
  <si>
    <t>4.1.2.A1</t>
  </si>
  <si>
    <t>Stenska, viseča WC školjka izdelana iz nikelj-kromovega jekla Ni-Cr debeline 1,6 mm. Vidne površine so matirane, splakovanje je v skladu z EN997. Potrebna količina vode za splakovanje je minimalno 4 l. Izliv je zadaj vodoravno DN100, dotok vode Ø60. 
Sedna površina je z nagibom v notranjost. Vsi robovi so zaokroženi. WC školjka je odporna proti vandalizmu. Montaža na steno je z navojnimi drogovi skozi steno ali pa na podkonstrukcijo. Priključitev in servisiranje je iz servisne niše. Školjka je dobavljena skupaj z montažnim in tesnilnim materialom
(Franke HDTX 592 ali enakovredno)</t>
  </si>
  <si>
    <t>4.1.2.A2</t>
  </si>
  <si>
    <t>Stenska, viseča WC školjka namenjena uporabi osebam s posebnimi potrebami izdelana iz nikelj-kromovega jekla Ni-Cr debeline 1,6 mm. Vidne površine so matirane, splakovanje je v skladu z EN997. Potrebna količina vode za splakovanje je minimalno 4 l. Izliv je zadaj vodoravno DN100, dotok vode Ø60. 
Sedna površina je z nagibom v notranjost. Vsi robovi so zaokroženi. WC školjka je odporna proti vandalizmu. Montaža na steno je z navojnimi drogovi skozi steno ali pa na podkonstrukcijo. Priključitev in servisiranje je iz servisne niše. Školjka je dobavljena skupaj z montažnim in tesnilnim materialom
(Franke HDTX 594 ali enakovredno)</t>
  </si>
  <si>
    <t>4.1.2.A3</t>
  </si>
  <si>
    <t>WC AQUAFIX-montažni element z vgrajenim kotličkom za stenske (viseče) WC školjke. Samonosilna, atestirana (TÜV), praškasto zaščitena jeklena konstrukcija za posamično montažo WC školjk. Vgradni splakovalni kotliček je s proti kondenzacijsko izolacijo in dvostopenjsko količino vode 6/3 l in Start/Stop- funkcijo splakovanja. Prenos proženja preko fleksibilnih spiral,polnilni ventil s tihim delovanjem, pritrdilna objemka za WC priključno koleno
DN90/DN100, komplet z gibljivo priključno cevjo, WC-priključno koleno, pritrdilni trn za WC školjko, montažna zaščita in pritrdilni material.
Element je dobavljen s ploščo za proženje splakovanja z možnostjo nastavitve dveh količin vode ali start/stop funkcijo za montažni element z vgrajenim kotličkom. Plošča je izdelana iz NiCr pločevine, satinirana in vsebuje: pritisni tipki z okvirjem, okvir za obešenje na kotliček, pritrdilni drog in varnostni vijak.
(Franke AQFX0007/AQUA 555 ali enakovredno)</t>
  </si>
  <si>
    <t>4.1.2.A4</t>
  </si>
  <si>
    <t>AQUAFIX-Montažni element z vgrajenim kotličkom za stenske (viseče) WC školjke namenjene uporabi osebam s posebnimi potrebami. Samonosilna, atestirana (TÜV), praškasto zaščitena jeklena konstrukcija za posamično montažo WC školjk. Vgradni splakovalni kotliček je s proti kondenzacijsko izolacijo in dvostopenjsko količino vode 6/3 l in Start/Stop- funkcijo splakovanja. Prenos proženja preko fleksibilnih spiral,polnilni ventil s tihim delovanjem, pritrdilna objemka za WC priključno koleno DN90/DN100, komplet z gibljivo priključno cevjo, WC-priključno koleno, pritrdilni trn za WC školjko, montažna zaščita in pritrdilni material.
(Franke AQFX0007 ali enakovredno)</t>
  </si>
  <si>
    <t>4.1.2.A5</t>
  </si>
  <si>
    <t>Dvojna pisoarna stena s priključkom na vodo za talno/stensko vgradno montažo iz nerjavečega jekla. Notranje in zunanje površine so mat. Debelina materiala je 1,5 mm. Izliv je vertikalno na talnem delu, montaža je v skladu z EN80. Urinal ima skrita pritrdilna mesta. Urinal je dobavljen s tesnilnim in pritrdilnim materialom ter odtočnim sifonom
podometno senzorsko armaturo sestavljeno iz podometne doze z elektromagmetnim ventilom (napajanje 24V), čelne plošče, transformatorjem z usmernikom ter varovalko 0,16 A vključno ves tesnilni in pritrdilni material
(Franke Campus tip BS551 ali enakovredno)</t>
  </si>
  <si>
    <t>4.1.2.A6</t>
  </si>
  <si>
    <t xml:space="preserve">Umivalnik izdelan po naročilu iz NiCr pločevine debeline 1,2 mm, velikosti 2000x500 mm. Površina je mat krtačena. Umivalnik je pravokotne oblike, zvarjen brez fug z dimenzijo korita 1150x400 mm s prelivom in poličko za dve stoječi armaturi 75 mm. S privarjenimi konzolami za pritrditev v skladu z EN32, vključno z vijaki in vložki. Umivalnik se dobavi skupaj z odtočnim ventilom in odtočnim sifonom, kompletno z montažnim in tesnilnim materialom. </t>
  </si>
  <si>
    <t>4.1.2.A7</t>
  </si>
  <si>
    <t>Umivalnik namenjen osebam s posebnimi potrebami za montažo na steno iz NiCr pločevine debeline 1,2 mm, Površina je mat krtačena, Umivalnik je pravokotne oblike, zvarjen brez fug z dimenzijo korita ø 350 mm brez preliva in poličko za armaturo 75 mm, Privarjen izpustni ventil s cevjo 90° Ø 32 mm za priključitev na podometni sifon. S privarjenimi konzolami za pritrditev v skladu z EN32, vključno z vijaki in vložki. Možna je montaža v skladu z DIN 18024-2,ki velja za pritrjevanje elementov za sanitarije namenjene osebam s posebnimi potrebami. Z umivalnikom se dobavi enoročna stoječa samozaporna mešalna armatura z zagotavljanjem manjše porabe vode do 50% z možnostjo nastavitve časovnega intervala (Franke AQUA 210 ali enakovredno) skupaj z dvema armiranima cevema R 3/8" ø 10 x 400 mm, kotnima regulirnima ventiloma DN15, odtočnim ventilom in podometnim odtočnim sifonom, kompletno z montažnim in tesnilnim materialom
(Franke ANMX 500 ali enakovredno)</t>
  </si>
  <si>
    <t>4.1.2.A8</t>
  </si>
  <si>
    <t>Montažni element za INOX umivalnike
AQUAFIX-montažni element za INOX umivalnike s stoječimi ali stenskimi armaturami. Samonosilna praškasto zaščitena jeklena konstrukcija z večslojno lepljeno vodoodporno vezano ploščo, atestirana TÜV, namenjena posamični montaži umivalnikov. Nastavljiva višina pritrditve umivalnika, višine vodovodnih priključkov in iztočnega nosilca. Zvočno izolirani stenski skozniki 1/2", univerzalno koleno DN50, montažna zaščita in pritrdilni material.
Dimenzije: 700x1185 mm
Nastavitev višine: 0 - 200 mm
Nastavitev globine: 135 - 205 mm z uporabo kotnikov Z-CMPX140
Franke CMPX150 ali enakovredno</t>
  </si>
  <si>
    <t>4.1.2.A9</t>
  </si>
  <si>
    <t>Optično elektronsko krmiljena stoječa mešalna baterija. Krmilna elektronika, vložek magnetnega ventila in senzor v kovinskem ohišju, visoko polirana kromirana medenina. Aerator z vgrajenim regulatorjem pretoka 3,0 l / min. Varnostni izklop. Ločeno napajanje prek napajalne enote 6,75 V / 12 V.
Skupaj z armirano cevjo R 3/8" ø 10 x 400 mm, kotnim regulirnim ventilom DN15, 
(Franke F5EV1008 ali enakovredno)</t>
  </si>
  <si>
    <t>4.1.2.A10</t>
  </si>
  <si>
    <t>Kompleten umivalnik za prosor čistil velikosti 550mm, s stenskima pritrdilnima vijakoma, stoječo enoročno mešalno baterijo, kotnima regulirnima ventiloma DN15, odtočnim ventilom s čepom in pokromanim odtočnim sifonom, kompletno z montažnim in tesnilnim materialom
(po izbiri investitorja oziroma arhitekta)</t>
  </si>
  <si>
    <t>4.1.2.A11</t>
  </si>
  <si>
    <t>- podajalnik zloženih papirnih brisač izdelan iz NiCr pločevine debeline 2 mm za montažo na steno. Površina je mat (satinirana). Ohišje se obesi na montažno ploščo pritrjeno na steno in zapre s ključavnico na navojnem drogu in ključem. Kapaciteta podajalnika je 400 do 600 kosov Z-zloženk. Dobavljen skupaj z vijaki in vložki. Dimenzije 258x127x350mm
(Franke TD350 ali enakovredno)</t>
  </si>
  <si>
    <t>4.1.2.A12</t>
  </si>
  <si>
    <t>-podajalnik za tekoče milo izdelan iz NiCr pločevine debeline 2 mm za montažo na steno. Površina je mat (satinirana). Ohišje se obesi na montažno ploščo pritrjeno na steno in zapre s ključavnico na navojnem drogu in ključem. Na sprednji strani ima integriran gumb za doziranje. Kapaciteta vsebnika je 1 L in je namenjen doziranju običajnih tekočih mil in losjonov. Dobavljen skupaj z vijaki in vložki. Dimenzija 130x127x300mm.
(Franke SD300 ali enakovredno)</t>
  </si>
  <si>
    <t>4.1.2.A13</t>
  </si>
  <si>
    <t>-podajalnik WC papirja v rolicah izdelan iz NiCr pločevine debeline 2 mm za montažo na steno. Površina je mat (satinirana). Ohišje se obesi na montažno ploščo pritrjeno na steno in zapre s ključavnico na navojnem drogu in ključem. Ima integriran trgalni rob, sprejme tri rolice in je brez odvijalnih trnov. Namenjen je uporabi rol do širine 120 mm in premera role do 115 mm. Dobavljen skupaj z vijaki in vložki. Dimenzije 130x150x415mm.
(Franke HDTX674 ali enakovredno)</t>
  </si>
  <si>
    <t>4.1.2.A14</t>
  </si>
  <si>
    <t>-koš za smeti izdelan iz NiCr pločevine debeline 2 mm za montažo na steno. Površina je mat (satinirana). Ohišje se obesi na montažno ploščo pritrjeno na steno in zapre s ključavnico na navojnem drogu in ključem. Ima integrirano držalo za vrečke in kapaciteto ca. 39 L. Dobavljen skupaj z vijaki in vložki. Dimenzije 410x225x445mm.
(Franke GB445 ali enakovredno)</t>
  </si>
  <si>
    <t>4.1.2.A15</t>
  </si>
  <si>
    <t>-koš za smeti s samozapornim pokrovom izdelan iz NiCr pločevine debeline 2 mm za montažo na steno. Površina je mat (satinirana). Ohišje se obesi na montažno ploščo pritrjeno na steno in zapre s ključavnico na navojnem drogu in ključem. Ima integrirano držalo za vrečke in kapaciteto ca. 7 L. Dobavljen skupaj z vijaki in vložki. Dimenzije 290x100x350mm
(Franke HR350 ali enakovredno)</t>
  </si>
  <si>
    <t>4.1.2.A16</t>
  </si>
  <si>
    <t>-Zrcalo iz NiCr pločevine debeline 1 mm za montažo na steno. Površina je polirana v visokem sijaju. Zrcalo ima podložno ploščo iz polystyrola s skritimi pritrdilnimi mesti in je dobavljeno skupaj z vijaki in vložki.  Dimenzije 590x490x8mm.
(Franke M600HD ali enakovredno)</t>
  </si>
  <si>
    <t>4.1.2.A17</t>
  </si>
  <si>
    <t>-Nagibno zrcalo in stenski nosilec v kompletu izdelano iz NiCr. Nosilec in vzvod za regulacijo nagiba sta mat (satinirana) debeline 4 mm, zrcalo pa je iz 1mm debele pločevine polirane v visokem sijaju podloženo s ploščo iz polystyrola debeline 7mm, dodatno ojačeno z 1.5 mm debelo objemko po obodu. Pritrdilna mesta med zrcalom in ploščo so skrita. Zrcalo se dobavlja skupaj z vijaki in vložki. Dimenzije 600x60x500mm
(Franke CNTX91 ali enakovredno)</t>
  </si>
  <si>
    <t>4.1.2.A18</t>
  </si>
  <si>
    <t>-preklopno držalo s splakovalnim gumbom, pritrjeno v treh točkah, izdelano iz NiCr cevi premera 32 mm in debeline stene 1,2mm za pritrditev na steno. Površina je mat z grobo obdelavo za boljši oprijem. Ima gumijast naležni element, zaščito proti samodejnemu preklopu navzdol in sistem za proženje splakovanja v zgornji cevi držala. Držalo je preizkušeno in certificirano in dobavljeno s 4mm debelo pritrdilno ploščo, setom za proženje splakovanja (cev 2 m, pnevmatski sistem za predelavo kotličkov skupaj s potrebnimi vijaki in vložki.
(Franke CNTX70F ali enakovredno)</t>
  </si>
  <si>
    <t>4.1.2.A19</t>
  </si>
  <si>
    <t>-preklopno držalo izdelano iz NiCr cevi premera 32 mm in debeline stene 1,2mm za pritrditev na steno. Površina je mat z grobo obdelavo za boljši oprijem. Ima gumijast naležni element, zaščito proti samodejnemu preklopu navzdol. Držalo je preizkušeno in certificirano in dobavljeno s 4mm debelo pritrdilno ploščo, skupaj s potrebnimi vijaki in vložki.
(Franke CNTX70D ali enakovredno)</t>
  </si>
  <si>
    <t>4.1.2.A20</t>
  </si>
  <si>
    <t>Vodoravna otroška previjalna miza za pritrditev na steno, iz polipropilena, z antibakterijsko zaščito Biocote®, bela barva, tečaji, z vgrajenim blažilnikom za varno odpiranje in zapiranje, najlonski varnostni pas in kljuke na obeh straneh, zaklepni razdelilnik za papirnate prevleke za enkratno uporabo v zložljivem zložku z največjo širino 260 mm. Certificirano v skladu z EN 12221-1 in EN 12221-2. Vključno z montažnim materialom in 80 papirnatimi platnicami za enkratno uporabo.
(Franke CAMB10HP ali enakovredno)</t>
  </si>
  <si>
    <t>4.1.2.A21</t>
  </si>
  <si>
    <t>Cirkulacijska črpalka z navojnima priključkoma, skupaj z protipovratnim ventilom, zapornim ventilom,električnim priključnim kablom, holandci ter tesnilnim materialom
Ne= 23 W
U= 230 V / 50 Hz
WILO tip STAR-Z NOVA T
ali enakovredno.</t>
  </si>
  <si>
    <t>4.1.2.A22</t>
  </si>
  <si>
    <t>Manometer v okroglem ohišju f80 mm z merilnim območjem do 10 bar z navojnim priključkom DN 15, manometrsko navojno pipico DN 15, komplet z montažnim in tesnilnim materialom</t>
  </si>
  <si>
    <t>4.1.2.A23</t>
  </si>
  <si>
    <t xml:space="preserve">MS protipovratni ventil z navojnima priključkoma, skupaj s tesnilnim materialom
DN15 (PN10)
</t>
  </si>
  <si>
    <t>4.1.2.A24</t>
  </si>
  <si>
    <t>MS protipovratni ventil z navojnima priključkoma, skupaj s tesnilnim materialom
DN20 (PN10)</t>
  </si>
  <si>
    <t>4.1.2.A25</t>
  </si>
  <si>
    <t xml:space="preserve">MS navojna krogelna pipa z ročko za posluževanje, skupaj s tesnilnim materialom
DN15 (PN10)
</t>
  </si>
  <si>
    <t>4.1.2.A26</t>
  </si>
  <si>
    <t>MS navojna krogelna pipa z ročko za posluževanje, skupaj s tesnilnim materialom
DN20 (PN10)</t>
  </si>
  <si>
    <t>4.1.2.A27</t>
  </si>
  <si>
    <t>MS navojna krogelna pipa z izpustom, z ročko za posluževanje, skupaj s tesnilnim materialom
DN20 (PN10)</t>
  </si>
  <si>
    <t>4.1.2.A28</t>
  </si>
  <si>
    <t>4.1.2.A29</t>
  </si>
  <si>
    <t>Enotokovni vodomer za hladno vodo z navojnima priključkoma, nepovratnim ventilom, skupaj s tesnilnim materialom. 
Vodomer se dobavi skupaj z modilom za komunikacijo na sistem daljinskega odčitavanja (M-bus ali impulzno glede na zahteve investitorja)
-vodomer Allmess tip Unimag+ ter modul Cyble
DN 15, Q3 =2,5 m3/h, PN16</t>
  </si>
  <si>
    <t>4.1.2.A30</t>
  </si>
  <si>
    <t>Horizontalni talni sifon DN50 s tesnilno prirobnico, sifonskim vložkom, stranskim dotokom DN40, odtokom DN 50 s krogličnim zglobom, skrajšljivim okvirnim nastavkom in nerjavečo jekleno rešetko. Vgradna zaščita je zajeta z dobavo
150x150 mm
ACO Easyflow
ali enakovredni.</t>
  </si>
  <si>
    <t>4.1.2.A31</t>
  </si>
  <si>
    <t xml:space="preserve">Difuzijsko tesna cev iz visokotlačnega zamreženega polietilena (PE-Xa) v skladu z DIN 16892 in DIN EN ISO 15875, ki se lahko uporablja v ogrevalnih sistemih z max. delovno temperaturo 90˚C in max. delovni tlak 10 barov, kratkoročno do temperature 100˚C (namenjeno za obratovalno življenjsko dobo 50 let). Cevi imajo kisikovo pregrado v skladu z DIN 4726. Kot univerzalna cev je prav tako primerna za pitno vodo glede na DIN 2000, evropsko direktivo 98/83 / ES, DIN EN 806 in DIN 1988. Obratovalna temperatura in tlaki za pitno hladno in toplo vodo so v skladu z DVGW, ZVSHK in DIN 1988. Delovna temperatura je 70˚C (kratkotrajna maksimalna obratovalna temperatura 100˚C), trajen obratovalni tlak 10 bar (namenjeno za življenjsko dobo 50 let). Cevi so predizolirane iz pravokotne ali okrogle izolacije cevi. Izolacija je izdelana iz polietilenske pene s parno zaporo po EnEV in za zaščito proti kondenzaciji in segrevanju v ceveh hladne vode po DIN 1988 s toplotno prevodnostjo 0,040 W/(mK). Oba konca cevi sta opremljena z zaključno kapo (za higienično tesnjenje v skladu z DIN 806). Razred gradbenega materiala: B2 po DIN 4102-1 ali E po DIN EN 13501-1. Cevi so dobavljene skupaj s fazonskimi kosi ter držali (kolena, T-kosi, navojni priključki, prehodni kosi, držala za kotne in podometne ventile, zidne mešalne baterije..)
REHAU RAUTITAN flex ali enakovredno
16 x 2,2 debelina izolacije 13mm
</t>
  </si>
  <si>
    <t>4.1.2.A32</t>
  </si>
  <si>
    <t>Difuzijsko tesna cev iz visokotlačnega zamreženega polietilena (PE-Xa) v skladu z DIN 16892 in DIN EN ISO 15875, ki se lahko uporablja v ogrevalnih sistemih z max. delovno temperaturo 90˚C in max. delovni tlak 10 barov, kratkoročno do temperature 100˚C (namenjeno za obratovalno življenjsko dobo 50 let). Cevi imajo kisikovo pregrado v skladu z DIN 4726. Kot univerzalna cev je prav tako primerna za pitno vodo glede na DIN 2000, evropsko direktivo 98/83 / ES, DIN EN 806 in DIN 1988. Obratovalna temperatura in tlaki za pitno hladno in toplo vodo so v skladu z DVGW, ZVSHK in DIN 1988. Delovna temperatura je 70˚C (kratkotrajna maksimalna obratovalna temperatura 100˚C), trajen obratovalni tlak 10 bar (namenjeno za življenjsko dobo 50 let). Cevi so predizolirane iz pravokotne ali okrogle izolacije cevi. Izolacija je izdelana iz polietilenske pene s parno zaporo po EnEV in za zaščito proti kondenzaciji in segrevanju v ceveh hladne vode po DIN 1988 s toplotno prevodnostjo 0,040 W/(mK). Oba konca cevi sta opremljena z zaključno kapo (za higienično tesnjenje v skladu z DIN 806). Razred gradbenega materiala: B2 po DIN 4102-1 ali E po DIN EN 13501-1. Cevi so dobavljene skupaj s fazonskimi kosi ter držali (kolena, T-kosi, navojni priključki, prehodni kosi, držala za kotne in podometne ventile, zidne mešalne baterije..)
REHAU RAUTITAN flex ali enakovredno
20 x 2,8 debelina izolacije 13mm</t>
  </si>
  <si>
    <t>4.1.2.A33</t>
  </si>
  <si>
    <t>Difuzijsko tesna cev iz visokotlačnega zamreženega polietilena (PE-Xa) v skladu z DIN 16892 in DIN EN ISO 15875, ki se lahko uporablja v ogrevalnih sistemih z max. delovno temperaturo 90˚C in max. delovni tlak 10 barov, kratkoročno do temperature 100˚C (namenjeno za obratovalno življenjsko dobo 50 let). Cevi imajo kisikovo pregrado v skladu z DIN 4726. Kot univerzalna cev je prav tako primerna za pitno vodo glede na DIN 2000, evropsko direktivo 98/83 / ES, DIN EN 806 in DIN 1988. Obratovalna temperatura in tlaki za pitno hladno in toplo vodo so v skladu z DVGW, ZVSHK in DIN 1988. Delovna temperatura je 70˚C (kratkotrajna maksimalna obratovalna temperatura 100˚C), trajen obratovalni tlak 10 bar (namenjeno za življenjsko dobo 50 let). Cevi so predizolirane iz pravokotne ali okrogle izolacije cevi. Izolacija je izdelana iz polietilenske pene s parno zaporo po EnEV in za zaščito proti kondenzaciji in segrevanju v ceveh hladne vode po DIN 1988 s toplotno prevodnostjo 0,040 W/(mK). Oba konca cevi sta opremljena z zaključno kapo (za higienično tesnjenje v skladu z DIN 806). Razred gradbenega materiala: B2 po DIN 4102-1 ali E po DIN EN 13501-1. Cevi so dobavljene skupaj s fazonskimi kosi ter držali (kolena, T-kosi, navojni priključki, prehodni kosi, držala za kotne in podometne ventile, zidne mešalne baterije..)
REHAU RAUTITAN flex ali enakovredno
32 x 4,4 debelina izolacije 13mm</t>
  </si>
  <si>
    <t>4.1.2.A34</t>
  </si>
  <si>
    <t>Cev iz nerjavečega materiala 1.4401 po DVGW W 534 (press sistem) skupaj z vsemi fitingi, tesnilnim, in pritrdilnim materialom ter dodatkom na odrez
V ceni upoštevati obešala za vodoravno, poševno in navpično pritrjevanje cevi na gradbeno ali drugo vrsto konstrukcije sestavljene iz predfabriciranih obešal je iz pocinkanega železa in obsega objemke s podlogo iz sintetične gume odporne do 120 °C – dušenje zvoka, navojne palice s temeljno ploščo ali temeljnim profilom, kovinskih vložkov, vijakov z maticami, drsne in fiksne podpore. Vsa obešala se izvede po smernicah za montažo in preprečevanje prenosa hrupa na gradbeno konstrukcijo!
VIEGA Sanpress Inox
Ø22 x 1,2
ali enakovredno.</t>
  </si>
  <si>
    <t>4.1.2.A35</t>
  </si>
  <si>
    <t>Cev iz nerjavečega materiala 1.4401 po DVGW W 534 (press sistem) skupaj z vsemi fitingi, tesnilnim, in pritrdilnim materialom ter dodatkom na odrez
V ceni upoštevati obešala za vodoravno, poševno in navpično pritrjevanje cevi na gradbeno ali drugo vrsto konstrukcije sestavljene iz predfabriciranih obešal je iz pocinkanega železa in obsega objemke s podlogo iz sintetične gume odporne do 120 °C – dušenje zvoka, navojne palice s temeljno ploščo ali temeljnim profilom, kovinskih vložkov, vijakov z maticami, drsne in fiksne podpore. Vsa obešala se izvede po smernicah za montažo in preprečevanje prenosa hrupa na gradbeno konstrukcijo!
VIEGA Sanpress Inox
Ø18 x 1,0
ali enakovredno.</t>
  </si>
  <si>
    <t>4.1.2.A36</t>
  </si>
  <si>
    <t>4.1.2.A37</t>
  </si>
  <si>
    <t>Izolacija tople in hladne vode s fleksibilnimi cevaki za cevi položene vidno pod stropom ali v jašku. Elastična in odporna od -50°C do +105 °C.
- koeficient toplotne prevodnosti λ0ºC  ≤ 0,036 W/mK (EN 8497)
- koeficient odpora difuzije vodne pare μ ≥ 7.000 (EN 12086, EN 13469) za cevi 25 – 40 mm in plošče 32 – 40 mm - koeficient odpora difuzije vodne pare μ ≥ 10.000 (EN 12086, EN 13469) za cevi 6 – 19 mm in plošče 6 – 25 mm
Armacell Armaflex XG
debelina 13 mm
Ø22 x 1,2
ali enakovredno.</t>
  </si>
  <si>
    <t>4.1.2.A38</t>
  </si>
  <si>
    <t>Izolacija tople in hladne vode s fleksibilnimi cevaki za cevi položene vidno pod stropom ali v jašku. Elastična in odporna od -50°C do +105 °C.
- koeficient toplotne prevodnosti λ0ºC  ≤ 0,036 W/mK (EN 8497)
- koeficient odpora difuzije vodne pare μ ≥ 7.000 (EN 12086, EN 13469) za cevi 25 – 40 mm in plošče 32 – 40 mm - koeficient odpora difuzije vodne pare μ ≥ 10.000 (EN 12086, EN 13469) za cevi 6 – 19 mm in plošče 6 – 25 mm
Armacell Armaflex XG
debelina 13 mm
Ø18 x 1,0
ali enakovredno.</t>
  </si>
  <si>
    <t>4.1.2.A39</t>
  </si>
  <si>
    <t>4.1.2.A40</t>
  </si>
  <si>
    <t xml:space="preserve">PP odtočna cev skupaj z gumi tesnili in vsemi ostalimi fazonskimi kosi
Valsir tip PP ali enakovredno
Ø40
</t>
  </si>
  <si>
    <t>4.1.2.A41</t>
  </si>
  <si>
    <t xml:space="preserve">PP odtočna cev skupaj z gumi tesnili in vsemi ostalimi fazonskimi kosi
Valsir tip PP ali enakovredno
Ø50
</t>
  </si>
  <si>
    <t>4.1.2.A42</t>
  </si>
  <si>
    <t>PP odtočna cev skupaj z gumi tesnili in vsemi ostalimi fazonskimi kosi
Valsir tip PP ali enakovredno
Ø110</t>
  </si>
  <si>
    <t>4.1.2.A43</t>
  </si>
  <si>
    <t xml:space="preserve">Priključitev na obstoječo vodovodno inštalacijo v objektu, skupaj z drobnim montažnim in tesnilnim materialom </t>
  </si>
  <si>
    <t>4.1.2.A44</t>
  </si>
  <si>
    <t xml:space="preserve">Priključitev obstoječega korita ali umivalnika na novo vodovodno inštalacijo, skupaj z drobnim montažnim in tesnilnim materialom </t>
  </si>
  <si>
    <t>4.1.2.A45</t>
  </si>
  <si>
    <t>Vrtanje lukenj, izdelava različnih utorov in druga gradbena dela za nemoteno izvedbo instalacije vodovoda</t>
  </si>
  <si>
    <t>4.1.3</t>
  </si>
  <si>
    <t>PRESTAVITEV HIDRANTOV - INŠTALACIJSKA DELA</t>
  </si>
  <si>
    <t>4.1.3.A</t>
  </si>
  <si>
    <t>4.1.3.B</t>
  </si>
  <si>
    <t>PRESTAVITEV HIDRANTOV-GRADBENA DELA</t>
  </si>
  <si>
    <t>4.1.3.A1</t>
  </si>
  <si>
    <t xml:space="preserve">NL fazonski kosi po EN 545:2011 (nodularna litina) na notranji strani zaščitena z epoksi žaščito minimalno 70μm, skupaj s tesnilnim ter vijačnim materialom (za vsako prirobnico DN 80 je predvideno 8 vijakov M16 - L/X=85/57); ves tesnilni in pritrdilni material se dobavlja v kompletu z fazonskimi kosi) 
Fazonski kosi na obojko so s sidrnim Vi spojem
(DUCTIL NATURAL)          
 - FF kos DN 80; l=500 mm
</t>
  </si>
  <si>
    <t>4.1.3.A2</t>
  </si>
  <si>
    <t>NL fazonski kosi po EN 545:2011 (nodularna litina) na notranji strani zaščitena z epoksi žaščito minimalno 70μm, skupaj s tesnilnim ter vijačnim materialom (za vsako prirobnico DN 80 je predvideno 8 vijakov M16 - L/X=85/57); ves tesnilni in pritrdilni material se dobavlja v kompletu z fazonskimi kosi) 
Fazonski kosi na obojko so s sidrnim Vi spojem
(DUCTIL NATURAL)          
 - N kos DN 80</t>
  </si>
  <si>
    <t>4.1.3.A3</t>
  </si>
  <si>
    <t>Univerzalna spojka iz nodularne litine EN-GJS-400, epoksi prašno lakirana po EN 14525, prirobnica po standardu EN 1092-2 PN10, skupaj z vijaki in tesnili po EN 681-1 (primeren za pitno vodo)
HAWLE SYNOFLEX ali enakovredni
DN 80 (85-105)</t>
  </si>
  <si>
    <t>4.1.3.A4</t>
  </si>
  <si>
    <t>Zasun kratke izvedbe sestavljen iz:
zasuna iz nodularne litine EN-GJS-400-18 po EN 1563 
- teleskopska vgradna garnitura (globina 1,3-1,8m), spajanje z oklepom na bajonet ali navoj (brez dodatnega fiksiranja z vtičem), omogoča kompakten spoj za potrebe posluževanja v zemljo vgrajene armature,
- cestna kapa – mala (dimenzije pokrova ø95), ohišje kape in pokrov iz nodularne litine, bitumensko in dodatno protikorozijsko epoxi prašno zaščiten. Naleganje pokrova konusno z podaljšanim zobom. Pokrov v celoti odstranljiv. Možnost prilagajanja glede na teren s pripadajočimi distančnimi obroči,
- nosilna podložna plošča iz umetnega materiala se namesti pod cestno kapo in ustreza tipu vgradne garniture,
skupaj s tesnilnim in vijačnim materialom
HAWLE 4000E2 ali enakovredni
DN 80</t>
  </si>
  <si>
    <t>4.1.3.A5</t>
  </si>
  <si>
    <t>Nadzemni hidrant– lomljive izvedbe. Telo nadzemnega hidranta mora biti iz INOX, glava iz nodularne litine z dvema "C" priključkoma ter enim "B"priključkom. Hidrant mora biti opremljen z izpustno odprtino po kateri odteče stoječa voda iz hidranta. Ustrezati morajo standardu SIST EN 14384:2005 skupaj s tesnilnim in vijačnim materialom
DN 80 L=1250 mm</t>
  </si>
  <si>
    <t>4.1.3.A6</t>
  </si>
  <si>
    <t>Podtalni hidrant s prostim pretokom iz nodularne litine po SIST EN 1074-6 in SIST EN 14339, s tesnilnim in vijačnim materialom. Hidrant mora biti opremljen z izpustno odprtino po kateri odteče stoječa voda iz hidranta.
Hidrant je dobavljen s cestno kapo za podtalne hidrante, ohišje kape in pokrov iz nodularne litine, bitumensko in dodatno protikorozijsko epoxi prašno zaščiten. Naleganje pokrova konusno z podaljšanim zobom. Pokrov v celoti odstranljiv. Možnost prilagajanja glede na teren s pripadajočimi distančnimi obroči,
- nosilna podložna plošča iz umetnega materiala se namesti pod cestno kapo in ustreza tipu vgradne garniture,
HAWLE 
DN 80 L=1250 mm</t>
  </si>
  <si>
    <t>4.1.3.A7</t>
  </si>
  <si>
    <t>Dobava in polaganje signalno opozorilnega traku</t>
  </si>
  <si>
    <t>4.1.3.A8</t>
  </si>
  <si>
    <t>Dobava in montaža tablic za označevanje zasunov in hidrantov na ustrezne drogove</t>
  </si>
  <si>
    <t>4.1.3.A9</t>
  </si>
  <si>
    <t>Dobava in montaža drogov za montažo tablic</t>
  </si>
  <si>
    <t>4.1.3.A10</t>
  </si>
  <si>
    <t>Demontaža obstoječih hidrantov, fazonskih kosov in armatur  ter odvoz na deponijo oziroma na podjetje za predelavo surovin s pridobitvijo evidenčnih listov</t>
  </si>
  <si>
    <t>4.1.3.A11</t>
  </si>
  <si>
    <t>Tlačni preizkus na položenega cevovoda po standardu SIST EN 805 ter  navodilih upravljalca vodovoda</t>
  </si>
  <si>
    <t>4.1.3.A12</t>
  </si>
  <si>
    <t xml:space="preserve">Zapiranje glavnega razvoda DN250, delno praznjenje ter ponovna vzpostavitev funkcije vodovoda po opravljenih delih, skupaj s pripravljalnimi in zaključnimi deli.  </t>
  </si>
  <si>
    <t>4.1.3.B1</t>
  </si>
  <si>
    <t>Dela se izvajajo v sklopu del zunanje ureditve. Zavarovanja gradbišča, izdelava varnostnega načrta so zajeti v sklopu ostale ureditve. Planiranja, ureditev terena ter tlakovanja in asfaltiranja so zajeti v sklopu ureditve.</t>
  </si>
  <si>
    <t>4.1.3.B2</t>
  </si>
  <si>
    <t xml:space="preserve">Zakoličba osi cevovoda z zavarovanjem osi, oznako horizontalnih in vertikalnih lomov, oznako vozlišč, odcepov in zakoličba mesta prevezave na obstoječi cevovod </t>
  </si>
  <si>
    <t>4.1.3.B3</t>
  </si>
  <si>
    <t>4.1.3.B4</t>
  </si>
  <si>
    <t>Stroški zavarovanja gradbišča izven območja javnih cest pred padcem v globino z ustreznimi varovali (table, vrvice, letve) - za ves čas izvajanja del.
Zajeto v pogodbeni vrednosti.</t>
  </si>
  <si>
    <t>4.1.3.B5</t>
  </si>
  <si>
    <t>4.1.3.B6</t>
  </si>
  <si>
    <t>Pridobitev potrebnih podatkov in zakoličba vseh obstoječih komunalnih vodov na območju izvajanja del ter tras posameznih vodov projektirane nove komunalne infrastrukture do mest priključevanja na obstoječe komunalne vode s strani pristojnih upravljalcev teh vodov (vodovod, kanalizacija, plinovod, SN in NN elektro kanalizacija, TK kanalizacija in JR), z zavarovanjem zakoličbe na mestih križanj oziroma izvajanj zemeljskih del.</t>
  </si>
  <si>
    <t>4.1.3.B7</t>
  </si>
  <si>
    <t xml:space="preserve">Strojni izkop jarka za gradnjo vodovoda v dnu širokega odkopa v območju trase, zemljina III.-IV. kategorije, globina izkopa do 2,50 m, v izračunu kubature upoštevan nagib sten izkopa cca 70˚, širina dna izkopa do 0,90 m, vključno z izvedbo event. potrebnega bočnega zavarovanja sten izkopa pred posipanjem (plohi, razpore, ipd), z odlaganjem zemljine na rob izkopa za kasnejši zasip ali z odvozom v začasno deponijo v bližini na gradbišču (za potrebe kasnejšega zasipa) - obračun v raščenem stanju. </t>
  </si>
  <si>
    <t>4.1.3.B8</t>
  </si>
  <si>
    <t xml:space="preserve">Strojno-ročni izkop jarka za gradnjo vodovoda, zemljina III.-IV. kategorije, globina izkopa od 0,00 do 2,50 m, v izračunu kubature upoštevan nagib sten izkopa cca 70˚, z odlaganjem zemljine na rob izkopa ali z odvozom v začasno deponijo v bližini na gradbišču (za potrebe kasnejšega zasipa) - obračun v raščenem stanju.  </t>
  </si>
  <si>
    <t>4.1.3.B9</t>
  </si>
  <si>
    <t>Planiranje dna jarka v ravnini ali vzdolžnih naklonih pri normalnih pogojih v vseh kategorijah</t>
  </si>
  <si>
    <t>4.1.3.B10</t>
  </si>
  <si>
    <t>Izdelava peščene posteljice in zasipa z 2 x sejanim peskom</t>
  </si>
  <si>
    <t>4.1.3.B11</t>
  </si>
  <si>
    <t>Zasip preostalega dela izkopanega jarka po končani izvedbi novega vodovoda s primernim izkopanim materialom III.-IV.kategorije, z utrjevanjem v plasteh do predpisane zbitosti (obračun v komprimiranem stanju), z nakladanjem in dovozom zemljine iz začasne deponije na gradbišču, z istočasnim izvlačenjem zaščite sten izkopa pred posipanjem; z upoštevanjem oteženega zasipa zaradi omejenega prostora.
V vrednosti upoštevati tudi stroške geomehanskega pregleda primernosti izkopane zemljine za potrebe zasipa!
(30% izkopanega materiala primerne frakcije se uporabi za ponovni zasip)</t>
  </si>
  <si>
    <t>4.1.3.B12</t>
  </si>
  <si>
    <t>Odvoz preostalega izkopanega materiala deponiranega kraj jarka z nakladanjem in razkladanjem ter odvozom na trajno deponijo s pridobitvijo evidenčnih listov</t>
  </si>
  <si>
    <t>Obbetoniranje fazonov (horizontalnih in vertikalnih lokov, odcepov ter podstavkov za hidrante z betonom C 16/20 (cca. 0,3m3/kos)</t>
  </si>
  <si>
    <t>Obbetoniranje cestnih kap zasunov z C16/20 z vsemi pomožnimi deli</t>
  </si>
  <si>
    <t>4.1.4</t>
  </si>
  <si>
    <t>PREZRAČEVANJE</t>
  </si>
  <si>
    <t>4.1.4.A</t>
  </si>
  <si>
    <t>4.1.4.A1</t>
  </si>
  <si>
    <t xml:space="preserve">Kompaktna dovodno odvodna klimatska naprava notranje vzporedne izvedbe za montažo pod strop, s priključki za zrak s čelne strani, z ohišjem iz nosilnega okvira iz aluminija ter dvostenskih panelov iz pločevine zaščitene z ZnAlMG in tlačno litih vogalnih elementov iz korozijsko odpornega aluminija. Paneli so izolirani s toplotno in zvočno izolacijo iz mineralne volne debeline 35 mm.
Mehanske lastnosti ohišja: mehanska stabilnost D2, zrakotesnost L2, faktor toplotne prehodnosti T3, faktor toplotnih mostov TB3, zrakotesnost vgrajenih filtrov F7.
Naprava je sestavljena iz naslednjih enot:
- dovodni in odvodni prostotekoči ventilator z EC motorjem,
- protitočni ploščni rekuperator z bypassom; temperaturni izkoristki v območju od 75 do 90 %, odvisno od količine in razmerja zračnih pretokov
- vrečasti filter za zunanji zrak razreda F7
- vrečasti filter za odvodni zrak razreda M5
- zaporni žaluziji z vzmetnim pogonom
- intergirani krmilni sistem
Napravo dobaviti skupaj z električnim grelnikom moči 3 kW ter izmenjevalcem na nepsoredno uparjanje (dx izmenjevalec) v izvedbi za kanalsko vgradnjo. Napravo je potrebno priključiti na sistem za odtok kondenzata preko prehodne odtočne cevi in odtočnega sifona, ki sta ob dobavi priložena.
Naprava je standardno opremljena s krmilnikom z Exoline, Modbus in Bacnet komunikacijo preko vmesnika RS 485 ali TCP/IP in ima vgrajen WEB server preko TCP/IP. V dobavi je posluževalnik z LCD prikazovalnikom ter kablom dolžine 10m. Možna oddaljenost daljinskega upravljalnika od naprave je do 100m. Nastavitev parametrov delovanja na krmilniku je v slovenskem jeziku ter je preprosta in uporabniku prijazna. Delovanje ventilatorjev je zvezno nastavljivo v območju od 10-100 %.
</t>
  </si>
  <si>
    <t>4.1.4.A2</t>
  </si>
  <si>
    <t>Kompaktna dovodno odvodna prezračevalna naprava - SANIATRIJE sestavljena iz ploščatega rekuperatorja z izkoristkom 80% in ventilatorjev na dovodu in povratku, jadrovinastimi priključki, skupaj z nosilno konstrukcijo za montažo naprave pod strop.
Vdo = 380 m3/h
Vod = 380 m3/h
Hex,do = 150 Pa
Hex,od = 130 Pa
Ne = 165 W
U=230 V/ 50 Hz
Stenski žični upravljalnik z naslednjimi funkcijami:
lokalni priklop, popolna elektronska regulacija,
tedenski časovnik - do 8 nastavitev na dan, 
možnost nastavitve temperaturnega območja
Vključno z navodili za obratovanje in vzdrževanje v 
slovenskem jeziku ter vezalnimi shemami.
Vključno z ožičenjem do stenskega upravljalnika.
V ponudbi zajeti tudi šolanje upravljavca naprave za upravljanje in vzdrževanje naprave. 
Mitsubishi Electric tip
LOSSNAY LGH-50RVX-E 
ali enakovredno</t>
  </si>
  <si>
    <t>4.1.4.A3</t>
  </si>
  <si>
    <t>Kanalski električni grelnik zraka z zaščito proti pregretju
izdelan iz pocinkane pločevine (ohišje); Vključno ves 
montažni in pritrdilni material ter ožičenje. Montaža in 
priklop elektro kabla (zajeto v načrtu elektro inštalacij).
Vključno s kanalskim tipalom za vklop grelnika.
Regulacija preko lastne avtomatike.
Vključno z navodili za obratovanje in vzdrževanje v 
slovenskem jeziku ter vezalnimi shemami.
Tvklopa: -10 °C
velikost ø200
P= 1,5 kW
U=230 V/ 50 Hz
VEAB tip CV20-150-1 MQU
ali enakovredno</t>
  </si>
  <si>
    <t>4.1.4.A4</t>
  </si>
  <si>
    <t>Kvadratni vrtinčni anemostat za dovod ali odvod zraka, skupaj s komoro, priključkom ø200 horizontalno, izolacijo komore dovodnih difuzorjev, elementom za regulacijo pretoka na komori, perforirano pločevino, za montažo v spuščen rastrski strop 600x600mm .
velikost 600/300-160
SYSTEMAIR tip VVKN
ali enakovredno</t>
  </si>
  <si>
    <t>4.1.4.A5</t>
  </si>
  <si>
    <t>Kvadratni vrtinčni anemostat za dovod ali odvod zraka, skupaj s komoro, priključkom ø200 horizontalno, izolacijo komore dovodnih difuzorjev, elementom za regulacijo pretoka na komori, perforirano pločevino, za montažo v spuščen rastrski strop 600x600mm .
velikost 600/400-200
SYSTEMAIR tip VVKN
ali enakovredno</t>
  </si>
  <si>
    <t>4.1.4.A6</t>
  </si>
  <si>
    <t>Vrtinčni difuzor s prilagodnljivimi čepki, skupaj s komoro, montažnim in pritrdilnim materialom;
SYSTEMAIR tip CAP-F-N-125-600-16
ali enakovredno</t>
  </si>
  <si>
    <t>4.1.4.A7</t>
  </si>
  <si>
    <t>Krožnikasti prezračevalni ventil za dovod zraka, skupaj z montažnim materialom. 
velikost 125
SYSTEMAIR tip BALANCE-S
ali enakovredno</t>
  </si>
  <si>
    <t>4.1.4.A8</t>
  </si>
  <si>
    <t>Jeklena rešetka za odvod zraka z dvosmernimi lamelami ter elementom za nastavitev količine zraka, skupaj s pritrdilnim in montažnim materialom;
barva po izbiri arhitekta;
225x125
SYSTEMAIR tip NOVA B-1-1-R1
ali enakovredno</t>
  </si>
  <si>
    <t>4.1.4.A9</t>
  </si>
  <si>
    <t>Krožnikasti prezračevalni ventil za odvod zraka iz sanitarij, prostorov s povišano relativno vlažnostjo. 
velikost 125
SYSTEMAIR tip BALANCE-E
ali enakovredno</t>
  </si>
  <si>
    <t>4.1.4.A10</t>
  </si>
  <si>
    <t>Aluminijasta rešetka z okvirjem in protiokvirjem, 
prirejena za montažo v vrata, skupaj s pritrdilnim materialom;
425 × 125
SYSTEMAIR tip NOVA D-UR
ali enakovredno</t>
  </si>
  <si>
    <t>4.1.4.A11</t>
  </si>
  <si>
    <t>Fiksna zaščitna aluminijasta zračna rešetka, skupaj z zaščitno mrežo ter montažnim materialom 
φ250
SYSTEMAIR tip IGC
ali enakovredno</t>
  </si>
  <si>
    <t>4.1.4.A12</t>
  </si>
  <si>
    <t>Fiksna zaščitna pocinkana zračna rešetka, skupaj z zaščitno mrežo ter montažnim materialom 
450/315
SYSTEMAIR tip PZ-ZN
ali enakovredno</t>
  </si>
  <si>
    <t>4.1.4.A13</t>
  </si>
  <si>
    <t>Fiksna zaščitna pocinkana zračna rešetka okrogle oblike, skupaj z zaščitno mrežo ter montažnim materialom 
φ800 - velikost prilagoditi odprtini obstoječega okna</t>
  </si>
  <si>
    <t>4.1.4.A14</t>
  </si>
  <si>
    <t>Nadtlačna samodvižna žaluzija, skupaj z montažnim materialom 
φ250
SYSTEMAIR tip VK 25
ali enakovredno</t>
  </si>
  <si>
    <t>4.1.4.A15</t>
  </si>
  <si>
    <t>Pocinkana mreža skupaj z okvirjem, za montažo na kanal
520x280
Aef= min 85%</t>
  </si>
  <si>
    <t>4.1.4.A16</t>
  </si>
  <si>
    <t>Akustično in toplotno izolativna fleksibilna cev za povezavo med kanalskim razvodom in elementi za distribucijo zraka.
Sestavljena iz:
- perforirane notranje cevi iz aluminija, laminirane s poliestrom,
- poliesterske zaščitne folije za zaščito pred difuzijo delcev steklene volne,
- termična in akustična izolativna plast iz stekene volne,
- zunanja zaščitna plast iz aluminija, ojačana s poliestrom.
Fleksibilna cev je izdelana skladno s standardom EN 13180.
V ponudbi zajeti cev povprečne dolžine 1,5m, skupaj z objemkami in ostalim montažnim materialom
ø125
CONNECTDEC tip NON WOVEN
ali enakovredno</t>
  </si>
  <si>
    <t>4.1.4.A17</t>
  </si>
  <si>
    <t>Akustično in toplotno izolativna fleksibilna cev za povezavo med kanalskim razvodom in elementi za distribucijo zraka.
Sestavljena iz:
- perforirane notranje cevi iz aluminija, laminirane s poliestrom,
- poliesterske zaščitne folije za zaščito pred difuzijo delcev steklene volne,
- termična in akustična izolativna plast iz stekene volne,
- zunanja zaščitna plast iz aluminija, ojačana s poliestrom.
Fleksibilna cev je izdelana skladno s standardom EN 13180.
V ponudbi zajeti cev povprečne dolžine 1,5m, skupaj z objemkami in ostalim montažnim materialom
ø160
CONNECTDEC tip NON WOVEN
ali enakovredno</t>
  </si>
  <si>
    <t>4.1.4.A18</t>
  </si>
  <si>
    <t>Akustično in toplotno izolativna fleksibilna cev za povezavo med kanalskim razvodom in elementi za distribucijo zraka.
Sestavljena iz:
- perforirane notranje cevi iz aluminija, laminirane s poliestrom,
- poliesterske zaščitne folije za zaščito pred difuzijo delcev steklene volne,
- termična in akustična izolativna plast iz stekene volne,
- zunanja zaščitna plast iz aluminija, ojačana s poliestrom.
Fleksibilna cev je izdelana skladno s standardom EN 13180.
V ponudbi zajeti cev povprečne dolžine 1,5m, skupaj z objemkami in ostalim montažnim materialom
ø200
CONNECTDEC tip NON WOVEN
ali enakovredno</t>
  </si>
  <si>
    <t>4.1.4.A19</t>
  </si>
  <si>
    <t>Dušilnik zvoka izdelan iz akustično izolativne fleksibilne cevi s priključki okroglega preseka iz pocinkane pločevine .
Sestavljena iz:
- polietilenske tekstilen obloge na notranji strani ,
- akustične izolativne plasti debeline 25mm,
- zunanja zaščitna plast iz aluminija, ojačana s poliestrom.
- priključnih kosov okroglega preseka
Dolžina 1,0m
ø250
DEC INTERNATIONAL - CONNECTDEC TIP NON-WOVEN</t>
  </si>
  <si>
    <t>4.1.4.A20</t>
  </si>
  <si>
    <t>Okrogla dušilna loputa, montirana pred fleksibilno cevjo oz. v kanalskem razvodu, namenjena dodatni regulaciji pretoka zraka
ø125
SYSTEMAIR tip TUNE-R
ali enakovredno</t>
  </si>
  <si>
    <t>4.1.4.A21</t>
  </si>
  <si>
    <t>Okrogla dušilna loputa, montirana pred fleksibilno cevjo oz. v kanalskem razvodu, namenjena dodatni regulaciji pretoka zraka
ø160
SYSTEMAIR tip TUNE-R
ali enakovredno</t>
  </si>
  <si>
    <t>4.1.4.A22</t>
  </si>
  <si>
    <t>Okrogla dušilna loputa, montirana pred fleksibilno cevjo oz. v kanalskem razvodu, namenjena dodatni regulaciji pretoka zraka
ø200
SYSTEMAIR tip TUNE-R
ali enakovredno</t>
  </si>
  <si>
    <t>4.1.4.A23</t>
  </si>
  <si>
    <t>Zračni kanali pravokotnega in okroglega preseka,
izdelani iz pocinkane pločevine po standardih SIST EN 1505 ter SIST EN 1506, spojeni s prirobničnimi spoji, kompletno z loputami, oblikovnimi kosi, pritrdilnim in montažnim materialom ter dodatkom na odrez. Standardno so vsi kanali in fazonski kosi izdelani z pritrjenim prirobničnim profilom na vsakem koncu kanala oziroma fazonskega kosa. Podporne razdalje kanalov in pripadajočih delov ne smejo nikoli preseči 2400mm pri katerikoli dimenziji kanala. Prav tako ne sme biti pri montaži izveden več kot en kanalski spoj med dvema podporama. Podpora mora biti oddaljena od prirobničnega spoja maksimalno 500 mm. Sistem izdelave kanalov mora ustrezati tesnostnem razredu C in tlačnemu razredu 2 po standardu SIST EN 1507:2006.
V kanalski razvod morajo biti nameščene revizijske odprtine z zrakotesnimi pokrovi (Upoštevati standard SIST ENV 12097 (03.97)).
V ponudbi zajeti tudi obešala za vodoravno, poševno in navpično pritrditev kanalov na gradbeno ali drugo vrsto konstrukcije. Izvedba predfabriciranih obešal je iz pocinkanega jekla in obsega objemke s podlogo iz sintetične gume, navojne palice s temeljno ploščo ali temeljnim profilom, kovinske vložke, vijake z maticami, drsne in fiksne podpore. Vsa obešala se izvede po smernicah za montažo in preprečevanje prenosa hrupa na gradbeno konstrukcijo.</t>
  </si>
  <si>
    <t>4.1.4.A24</t>
  </si>
  <si>
    <t>Toplotna izolacija kanalov vtočnega zraka do
vpihovalnih elementov s parozapornim materialom iz sintetičnega kavčuka z zaprto celično strukturo, ki je težko gorljiva in samougasljiva, ki ne kaplja in širi ognja – vrste B1 (po DIN 4102, 1. del (05.98)), s toplotno prevodnostjo λ &lt; 0,033 W/mK pri 0 °C (po DIN EN 12667), primerna za temperaturno območje –-50 do + 85 °C, s koeficientom upornosti proti difuziji vodne pare μ &gt; 10000;
debelina 13 mm
debelina 19 mm
ARMACELL tip ARMAFLEX AF
ali enakovredno</t>
  </si>
  <si>
    <t>4.1.4.A25</t>
  </si>
  <si>
    <t>4.1.4.A26</t>
  </si>
  <si>
    <t>Izolacija vseh kanalov, ki niso izolirani pri prehodu skozi gradbeno konstrukcijo zaradi preprečevanja prenosa hrupa in vibracij s ploščami iz sintetičnega kavčuka. Učinek zvočne izolativnosti 30 dB(A)  po DIN EN ISO 3822, težko gorljiva in samougasljiva, ki ne kaplja in širi ognja – vrste B1 (po DIN 4102, 1. del (05.98)), s toplotno prevodnostjo λ &lt; 0,033 W/mK pri 0 °C (po DIN EN 12667), primerna za temperaturno območje -50 do + 85 °C;
debelina 13 mm
ARMACELL tip ARMAFLEX ACE
ali enakovredno</t>
  </si>
  <si>
    <t>4.1.4.A27</t>
  </si>
  <si>
    <t>Kronsko vrtanje skozi opečnato steno za izvedbo odprtin za okrogle prezračevalne kanale
ø250</t>
  </si>
  <si>
    <t>4.1.4.A28</t>
  </si>
  <si>
    <t>Izdelava različnih utorov, odprtin in ostala gradbena dela v zvezi z instalacijo prezračevanja</t>
  </si>
  <si>
    <t>4.1.5</t>
  </si>
  <si>
    <t>PLINSKA INŠTALACIJA</t>
  </si>
  <si>
    <t>4.1.5.A</t>
  </si>
  <si>
    <t>4.1.5.B</t>
  </si>
  <si>
    <t>INŠTALACIJSKI MATERIAL TER PLINSKA OMARICA</t>
  </si>
  <si>
    <t>4.1.5.C</t>
  </si>
  <si>
    <t>4.1.5.A1</t>
  </si>
  <si>
    <t>Zakoličba osi plinovoda z zavarovanjem osi, oznako horizontalnih in vertikalnih lomov, oznako vozlišč, odcepov in zakoličba mesta prevezave na obstoječi plinovod ter vris v kataster in izdelava geodetskega posnetka</t>
  </si>
  <si>
    <t>4.1.5.A2</t>
  </si>
  <si>
    <t>Priprava gradbišča, odstranitev eventuelnih ovir in ureditev delovnega platoja ter vzpostavitev prvotnega stanja po končanih delih</t>
  </si>
  <si>
    <t>4.1.5.A3</t>
  </si>
  <si>
    <t>Zakoličba obstoječih komunalnih vodov ter stroški nadzora predstavnikov prizadetih komunalnih organizacij v času gradnje</t>
  </si>
  <si>
    <t>4.1.5.A4</t>
  </si>
  <si>
    <t>Postavljanje gradbenih profilov na vzpostavljeno os trase cevovoda ter določitev nivoja za merjenje globine izkopa in polaganje cevovoda</t>
  </si>
  <si>
    <t>4.1.5.A5</t>
  </si>
  <si>
    <t>Odstranitev obstoječih tlakovcev na trasi plinskega priključka ter zaćasno deponiranje ob trasi</t>
  </si>
  <si>
    <t>4.1.5.A6</t>
  </si>
  <si>
    <t>Strojni izkop jarka v suhem terenu širine do 2 m, globine do 2 m, s pravilnim odsekavanjem vertikal oz. poševnih stranic in odmetom materiala 1,0 m od roba jarka
(90% celotnega izkopa)
vse v terenu III. - IV. kategorije</t>
  </si>
  <si>
    <t>4.1.5.A7</t>
  </si>
  <si>
    <t>Ročni izkop jarka v suhem terenu širine do 2 m, globine do 1 m, s pravilnim odsekavanjem vertikal oz. Poševnih stranic in odmetom materiala 1,0 m od roba jarka
(10% celotnega izkopa)
vse v terenu III. - IV. kategorije</t>
  </si>
  <si>
    <t>4.1.5.A8</t>
  </si>
  <si>
    <t>Razpiranje izkopanega jarka na mestih, kjer nastopa možnost zasipanja
(predvidoma 2% od skupne dolžine trase)</t>
  </si>
  <si>
    <t>4.1.5.A9</t>
  </si>
  <si>
    <t>4.1.5.A10</t>
  </si>
  <si>
    <t>Izdelava peščenega nasipa za izravnavo dna jarka debeline 10 cm, z izbranim izkopanim materialom, če je le ta homogen in brez kamnov nad 1/8 D cevi. V primeru izkopa zelo zemlje z veliko kamna je potrebno nasip za izravnavo izvesti z 2 x sejanim peskom</t>
  </si>
  <si>
    <t>4.1.5.A11</t>
  </si>
  <si>
    <t xml:space="preserve">Nabava in transport materiala za izdelavo nasipa nad položeno cevjo. Na nasip za izravnavo jarka se izvede 3 - 5 cm debel nasip za poravnavo tal v katerega si cev izdela ležišče. Obsip cevi se izvaja v slojih po 15 - 20 cm istočasno na obeh straneh cevi. </t>
  </si>
  <si>
    <t>4.1.5.A12</t>
  </si>
  <si>
    <t>Odvoz preostalega izkopanega materiala deponiranega kraj jarka z nakladanjem ter odvozom na trajno deponijo, razkladanjem, planiranjem in utrjevanjem v slojih po 50 cm skupaj s pridobitvijo evidenčnih listov</t>
  </si>
  <si>
    <t>4.1.5.A13</t>
  </si>
  <si>
    <t>Priprava peščene podlage skupaj z dobavo materiala, izravnava, utrditev ter ponovno polaganje odstranjenih tlakovcev</t>
  </si>
  <si>
    <t>4.1.5.B1</t>
  </si>
  <si>
    <t>Navrtalno sedlo z obojko za izvedbo priključka na plinovodno omrežje iz materiala PE
PE d90/d32 mm</t>
  </si>
  <si>
    <t>4.1.5.B2</t>
  </si>
  <si>
    <t>Varovalo pretoka plina (GAS STOP ventil) tip GSA od 35 mbar do 5bar z avtomatsko deaktivacijo, vgrajen v obojko (dolga izvedba), vključno ves tesnilni in montažni material
PE d32 mm</t>
  </si>
  <si>
    <t>4.1.5.B3</t>
  </si>
  <si>
    <t>Cev PE100 (SRD 11) po SIST EN 12007-2
skupaj z dodatkom za razrez
PE100 d 32 x 3,0 mm</t>
  </si>
  <si>
    <t>4.1.5.B4</t>
  </si>
  <si>
    <t>Fazonski kosi za PE cevi:
- elektovarilna obojka z vgrajeno elektro-uporovno
   žico za elektrofuzijsko varjenje ter oznako ELGEF
   PE d32 mm (SDR 11)</t>
  </si>
  <si>
    <t>4.1.5.B5</t>
  </si>
  <si>
    <t>Priključni sklop ţip – E
Priključni sklop sestavljen iz:
- prehodnega kosa PE d32 mm (SDR 11) /jeklo DN 25
- jeklene brezšivne srednje težke cevi po SIST EN 10255 iz materiala po SIST EN 10216-1 skupaj z loki, prehodnimi kosi, reducirnimi kosi, T-kosi, montažo in varilnim tesnilnim materialom in pritrdilnim materialom
ustrezno zaščitene proti vlagi DN 25 kompletno s protikorozijsko in mehansko zaščito po SIST EN 12068
- krogelne pipe – glavne plinske zaporne pipe z navojnimi priključki skupaj z vgrajenim izolirnim kosom, tlačne stopnje PN 4, standardne dolžine, atestirane za zemeljski plin, z ročko za posluževanje, skupaj s tesnilnim materialom.
-plinske omarice iz RF pločevine za glavno plinsko zaporno pipo DN25, skupaj z montažnim in pritrdilnim materialom dimenzije 500x500x200mm
OPOMBA:
Omarica se dobavi po priloženem detajlu skladno z zahtevami upravljalca javnega plinovodnega omrežja!</t>
  </si>
  <si>
    <t>4.1.5.B6</t>
  </si>
  <si>
    <t>PVC trak za označevanje plinovoda
rumene barve z napisom POZOR PLIN</t>
  </si>
  <si>
    <t>4.1.5.B7</t>
  </si>
  <si>
    <t>Vezava novopredvidenega plinovoda na obstoječe plinovodno omrežje, opravljena s strani upravljalca javnega plinovodnega omrežja</t>
  </si>
  <si>
    <t>4.1.5.B8</t>
  </si>
  <si>
    <t>Spuščanje plina v plinovod, opravljeno s strani upravljalca javnega plinovodnega omrežja</t>
  </si>
  <si>
    <t>4_2</t>
  </si>
  <si>
    <t>4.1.5.B9</t>
  </si>
  <si>
    <t>Tlačni preizkus priključnega plinovoda, izveden skladno z navodili iz projekta, skupaj z izdelavo zapisnika o opravljenem preizkusu</t>
  </si>
  <si>
    <t>NOTRANJA PLINSKA INŠTALACIJA</t>
  </si>
  <si>
    <t>4.1.5.C1</t>
  </si>
  <si>
    <t>Konzola za pritrditev mehovnega plinomera, izdelana po priloženem detajlu iz vročecinkanih jeklenih profilov, skupaj z montažnim materialom
G4
OPOMBA:
Konzola mora biti skladna z zahtevami upravljalca javnega plinovodnega omrežja!</t>
  </si>
  <si>
    <t>4.1.5.C2</t>
  </si>
  <si>
    <t>Dvostopenjski regulator tlaka plina (1 bar / 23 mbar) z navojnima priključkoma, skupaj s tesnilnim in vijačnim materialom
M2R, DN 25</t>
  </si>
  <si>
    <t>4.1.5.C3</t>
  </si>
  <si>
    <t>Mehovni plinomer z navojnimi priključki, skupaj z vijačnim in tesnilnim materialom ter dajalcem impulzov za daljinsko odčitavanje
ELSTER tip G4, DN 20</t>
  </si>
  <si>
    <t>4.1.5.C4</t>
  </si>
  <si>
    <t>Montaža atestiranega zapornega elementa s termičnim varovalom dobavljenega v sklopu plinskega kotla na razvod plinske inštalacije</t>
  </si>
  <si>
    <t>4.1.5.C5</t>
  </si>
  <si>
    <t>Krogelna pipa z navojnima priključkoma standardne dolžine, tlačne stopnje PN 4, atestirana za zemeljski plin, z ročko za posluževanje, skupaj z vijačnim ter tesnilnim materialom
DN 20, PN 4</t>
  </si>
  <si>
    <t>4.1.5.C6</t>
  </si>
  <si>
    <t>Cev iz nerjavečega materiala 1.4401 za zatisne spoje plinske inštalacije (press sistem) skupaj z vsemi fitingi, tesnilnim, in pritrdilnim materialom ter dodatkom na odrez
V ceni upoštevati obešala za vodoravno, poševno in navpično pritrjevanje cevi na gradbeno ali drugo vrsto konstrukcije sestavljene iz predfabriciranih obešal je iz pocinkanega železa in obsega objemke s podlogo iz sintetične gume odporne do 120 °C – dušenje zvoka, navojne palice s temeljno ploščo ali temeljnim profilom, kovinskih vložkov, vijakov z maticami, drsne in fiksne podpore. Vsa obešala se izvede po smernicah za montažo in preprečevanje prenosa hrupa na gradbeno konstrukcijo!
VIEGA Sanpress Inox G
Ø22 x 1,2
ali enakovredno.</t>
  </si>
  <si>
    <t>4.1.5.C7</t>
  </si>
  <si>
    <t>Cev iz nerjavečega materiala 1.4401 za zatisne spoje plinske inštalacije (press sistem) skupaj z vsemi fitingi, tesnilnim, in pritrdilnim materialom ter dodatkom na odrez
V ceni upoštevati obešala za vodoravno, poševno in navpično pritrjevanje cevi na gradbeno ali drugo vrsto konstrukcije sestavljene iz predfabriciranih obešal je iz pocinkanega železa in obsega objemke s podlogo iz sintetične gume odporne do 120 °C – dušenje zvoka, navojne palice s temeljno ploščo ali temeljnim profilom, kovinskih vložkov, vijakov z maticami, drsne in fiksne podpore. Vsa obešala se izvede po smernicah za montažo in preprečevanje prenosa hrupa na gradbeno konstrukcijo!
VIEGA Sanpress Inox G
Ø28 x 1,2
ali enakovredno.</t>
  </si>
  <si>
    <t>4.1.5.C8</t>
  </si>
  <si>
    <t xml:space="preserve">Prehodni kos za prehod plinske cevi skozi steno izdelan po detajlu za cev ter zapolnjen s požarno zaščitnim kitom
DN 40 </t>
  </si>
  <si>
    <t>4.1.5.C9</t>
  </si>
  <si>
    <t xml:space="preserve">PVC rešetka za montažo v spuščeni strop proste površine min. 10cm2, namenjena prezračevanju spuščenega stropa s plinsko inštalacijo. </t>
  </si>
  <si>
    <t>4.1.5.C10</t>
  </si>
  <si>
    <t>Priključitev ter kontrola delovanja plinskih trošil</t>
  </si>
  <si>
    <t>4.1.5.C11</t>
  </si>
  <si>
    <t>Tlačni preizkus omrežja s strani distributerja plina, spuščanje plina v napeljavo, odzračevanje, izdaja atestov, poskusni zagon, ureguliranje vseh elementov</t>
  </si>
  <si>
    <t>4.1.5.C12</t>
  </si>
  <si>
    <t>Gradbena dela potrebna za izvedbo plinske inštalacije ter prezračevanja, skupaj z izdelavo odprtin skozi betonske in opečne stene, dolblenjem opečnih sten, sanacijo in vzpostavitvijo predhodnega stanja, v ceni zajeti tudi gradbeni material</t>
  </si>
  <si>
    <t>Dobava in vgraditev naprav proti vzdolžnemu premiku tirnic na betonskih pragih
49E1</t>
  </si>
  <si>
    <t>Dobava in kompletno polaganje novega tira  49E1, na  novih betonskih pragih s podložno gumo dolžine 2,60m, e=60cm,  novi tirni gredi deb.min. 30 cm pod spodnjim robom praga, z elastično  pritrditvijo (SKL 12). Kompletno z vsemi regulacijami in podbijanjem. Ves material je nov.
Material:
- tirnice                                      2.700,80 m1
- betonski prag                           2.251,00 kos
- pritrdilni material (kpl/prag)        4.502,00 kos
- tirna greda iz tolčenca              3.376,00 m3</t>
  </si>
  <si>
    <t>Nepredvidena dela (10%):</t>
  </si>
  <si>
    <t>2</t>
  </si>
  <si>
    <t>3</t>
  </si>
  <si>
    <t>4</t>
  </si>
  <si>
    <t>5</t>
  </si>
  <si>
    <t>6</t>
  </si>
  <si>
    <t>7</t>
  </si>
  <si>
    <t>Rekonstrukcija železniške postaje Domžale</t>
  </si>
  <si>
    <t xml:space="preserve">Zakoličba in označevanje trase obstoječih komunalnih vodov, obračun po dejanskih stroških </t>
  </si>
  <si>
    <t>Izdelava elaborata za zaporo ceste , obračun po dejanskih stroških</t>
  </si>
  <si>
    <t>Pridobitev dovoljenja in soglasja za zaporo ceste, obračun po dejanskih stroških</t>
  </si>
  <si>
    <t>Postavitev zapore oz. delne zapore z vsemi potrebnimi elementi, glede na izdano soglasje. V ceni je potrebno predvideti strošek postavitve in odstranitve prometne signalizacije, obračun po dejanskih stroških</t>
  </si>
  <si>
    <t>12</t>
  </si>
  <si>
    <t>SPLOŠNI DEL</t>
  </si>
  <si>
    <t>12.1</t>
  </si>
  <si>
    <t>Splošni del</t>
  </si>
  <si>
    <t>12.1.1</t>
  </si>
  <si>
    <t>Priprava in organizacija gradbišča z vsemi objekti, instalacijami, zagotovitev varnostnih in higiensko tehničnih pogojev, začasne transportne poti, oznakami gradbišča ter kasnejša odstranitev vseh objektov in vzpostavitev v prvotno stanje.</t>
  </si>
  <si>
    <t>Pri organizaciji gradbišča upoštevati varnostni načrt</t>
  </si>
  <si>
    <t>12.1.2</t>
  </si>
  <si>
    <t>Izdelava Geodetskega posnetka vseh izvedenih del (5 tiskanih izvodov in 1 izvod v elektronski obliki).</t>
  </si>
  <si>
    <t>12.1.3</t>
  </si>
  <si>
    <t>Izdelava Projekta izvedenih del (PID) vseh izvedenih del (5 tiskanih izvodov in 1 izvod v elektronski obliki).</t>
  </si>
  <si>
    <t>12.1.4</t>
  </si>
  <si>
    <t>Izdelava Projektne dokumentacije za obratovanje in vzdrževanje (NOV) za vsa izvedena dela (5 tiskanih izvodov in 1 izvod v elektronski obliki).</t>
  </si>
  <si>
    <t>12.1.5</t>
  </si>
  <si>
    <t>Izdelava Projekta za vpis v uradne evidence (PVE) ter izvedba vpisa v uradne evidence skladno z veljavno zakonodajo (5 tiskanih izvodov in 1 izvod v elektronski obliki).</t>
  </si>
  <si>
    <t>12.1.6</t>
  </si>
  <si>
    <t>Izdelava DZO (5 tiskanih izvodov in 1 izvod v elektronski obliki).</t>
  </si>
  <si>
    <t>12.1.7</t>
  </si>
  <si>
    <t>Notranja tekoča kontrola za vsa dela na območju postaje</t>
  </si>
  <si>
    <t>12.1.8</t>
  </si>
  <si>
    <t>Projektantski nadzor pri izvedbi vseh del.</t>
  </si>
  <si>
    <t>12.1.9</t>
  </si>
  <si>
    <t>Zakoličba posameznih infrastrukturnih vodov (elektrika, komunala, plin, CATV...) po navodilih posameznih upravljavcev, nadzor upravljavcev posameznih vodov pri izvajanju gradbenih del na območju križanja in zaščita komunalnih vodov za celotno območje železniške postaje, ki je predmet nadgradnje.</t>
  </si>
  <si>
    <t>12.1.10</t>
  </si>
  <si>
    <t>Zagotovitev pogojev za delo (pisarniški prostori, oprema).</t>
  </si>
  <si>
    <t>12.1.11</t>
  </si>
  <si>
    <t>Zagotovitev osebnega vozila.</t>
  </si>
  <si>
    <t xml:space="preserve"> Krmilnik omogoča tedensko nastavljanje režima obratovanja, prosto hlajenje, rekuperacijo hladu ter krmiljenje temperature in pretoka zraka v odvisnosti od letnega časa in ptevilnih drugih parametrov. . Mogoče je izbirati med krmiljenjem konstantnega pretoka zraka (CAV) ali variabilnega pretoka zraka (VAV).
Pretok zraka skozi napravo:
Vdo: 880 m3/h, Vod: 880 m3/h
Dovod
Kasetni filter F7
Ploščni rekuperator
Zunanja temperatura -15°C/90,0%, Notranja temperatura 22°C/50,0%, Izkoristek 91%
Zunanja temperatura 32°C/40,0%, Notranja temperatura 24°C/50,0%, Izkoristek 84%
Prostotekoči ventilator
Zunanji tlak 250Pa
Električni grelnik
Temperatura zraka, izstop: 22°C
Grelna moč:3+B20 kW
Uparjalnik
Grelni medij: R32
Temperatura zraka, izstop: 18°CZ85%
Hladilna moč: 6 kW
Odvod
Kasetni filter M5
Prostotekoči ventilator
Zunanji tlak 200Pa
Vdo = 880 m3/h
Vod = 880 m3/h
Hex,do = 250 Pa
Hex,od = 200 Pa
Pe = 1 kW; 230 V + 3 kW; 2x400V
Systemair tip FGT 10, ali enakovredno</t>
  </si>
  <si>
    <t>Slikanje sten s poldisperzijsko barvo, v dveh slojih, s predhodno pripravo in izravnavo -glajenjem podlage z izravnalno maso. Barva v belem tonu, po izbiri projektanta</t>
  </si>
  <si>
    <t>3.1.1.B6</t>
  </si>
  <si>
    <t>3.1.4.B3</t>
  </si>
  <si>
    <t>Nadaljevanje postavke 4.1.4.A1</t>
  </si>
  <si>
    <t>POVEZAVA</t>
  </si>
  <si>
    <t>ŽAT IN OSTALI SISTEMI</t>
  </si>
  <si>
    <t xml:space="preserve">Izdelava tira, varjenje tirnic in sproščanje v NZT so vklučeni v projektu tirnih naprav     </t>
  </si>
  <si>
    <t>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</si>
</sst>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_-* #,##0.00\ [$€-1]_-;\-* #,##0.00\ [$€-1]_-;_-* &quot;-&quot;??\ [$€-1]_-;_-@_-"/>
    <numFmt numFmtId="165" formatCode="_-* #,##0\ &quot;€&quot;_-;\-* #,##0\ &quot;€&quot;_-;_-* &quot;-&quot;??\ &quot;€&quot;_-;_-@_-"/>
    <numFmt numFmtId="166" formatCode="_-* #,##0.00\ _S_I_T_-;\-* #,##0.00\ _S_I_T_-;_-* &quot;-&quot;??\ _S_I_T_-;_-@_-"/>
    <numFmt numFmtId="167" formatCode="0.00_)"/>
    <numFmt numFmtId="168" formatCode="#,##0.00_);\(#,##0.00\)"/>
    <numFmt numFmtId="169" formatCode="#,##0.00_ ;\-#,##0.00\ "/>
  </numFmts>
  <fonts count="40" x14ac:knownFonts="1">
    <font>
      <sz val="11"/>
      <color theme="1"/>
      <name val="Calibri"/>
      <family val="2"/>
      <charset val="238"/>
      <scheme val="minor"/>
    </font>
    <font>
      <sz val="11"/>
      <color theme="1"/>
      <name val="Calibri"/>
      <family val="2"/>
      <charset val="238"/>
      <scheme val="minor"/>
    </font>
    <font>
      <u/>
      <sz val="11"/>
      <color theme="10"/>
      <name val="Calibri"/>
      <family val="2"/>
      <charset val="238"/>
      <scheme val="minor"/>
    </font>
    <font>
      <b/>
      <sz val="18"/>
      <color theme="1"/>
      <name val="Calibri"/>
      <family val="2"/>
      <charset val="238"/>
      <scheme val="minor"/>
    </font>
    <font>
      <sz val="10"/>
      <name val="Arial"/>
      <family val="2"/>
      <charset val="238"/>
    </font>
    <font>
      <b/>
      <sz val="10"/>
      <name val="Arial Narrow"/>
      <family val="2"/>
      <charset val="238"/>
    </font>
    <font>
      <b/>
      <sz val="10"/>
      <color theme="1"/>
      <name val="Arial Narrow"/>
      <family val="2"/>
      <charset val="238"/>
    </font>
    <font>
      <sz val="10"/>
      <color theme="1"/>
      <name val="Arial Narrow"/>
      <family val="2"/>
      <charset val="238"/>
    </font>
    <font>
      <sz val="10"/>
      <name val="Arial Narrow"/>
      <family val="2"/>
      <charset val="238"/>
    </font>
    <font>
      <b/>
      <i/>
      <sz val="10"/>
      <name val="Arial Narrow"/>
      <family val="2"/>
      <charset val="238"/>
    </font>
    <font>
      <sz val="10"/>
      <name val="Calibri"/>
      <family val="2"/>
      <charset val="238"/>
    </font>
    <font>
      <sz val="11"/>
      <name val="Arial Narrow"/>
      <family val="2"/>
      <charset val="238"/>
    </font>
    <font>
      <sz val="10"/>
      <color theme="0" tint="-0.499984740745262"/>
      <name val="Arial Narrow"/>
      <family val="2"/>
      <charset val="238"/>
    </font>
    <font>
      <sz val="10"/>
      <color rgb="FFFF0000"/>
      <name val="Arial Narrow"/>
      <family val="2"/>
      <charset val="238"/>
    </font>
    <font>
      <sz val="11"/>
      <name val="Calibri"/>
      <family val="2"/>
      <charset val="238"/>
    </font>
    <font>
      <sz val="12.1"/>
      <name val="Arial Narrow"/>
      <family val="2"/>
      <charset val="238"/>
    </font>
    <font>
      <sz val="8.5"/>
      <name val="Arial Narrow"/>
      <family val="2"/>
      <charset val="238"/>
    </font>
    <font>
      <vertAlign val="superscript"/>
      <sz val="10"/>
      <name val="Arial Narrow"/>
      <family val="2"/>
      <charset val="238"/>
    </font>
    <font>
      <sz val="10"/>
      <color theme="1"/>
      <name val="Arial Narrow"/>
      <family val="2"/>
      <charset val="238"/>
    </font>
    <font>
      <b/>
      <sz val="11"/>
      <name val="Arial Narrow"/>
      <family val="2"/>
      <charset val="238"/>
    </font>
    <font>
      <sz val="10"/>
      <name val="Times New Roman"/>
      <family val="1"/>
      <charset val="238"/>
    </font>
    <font>
      <vertAlign val="superscript"/>
      <sz val="10"/>
      <color theme="1"/>
      <name val="Arial Narrow"/>
      <family val="2"/>
      <charset val="238"/>
    </font>
    <font>
      <sz val="10"/>
      <name val="Arial CE"/>
      <charset val="238"/>
    </font>
    <font>
      <vertAlign val="superscript"/>
      <sz val="11"/>
      <color theme="1"/>
      <name val="Calibri"/>
      <family val="2"/>
      <charset val="238"/>
      <scheme val="minor"/>
    </font>
    <font>
      <vertAlign val="superscript"/>
      <sz val="11"/>
      <color theme="1"/>
      <name val="Arial Narrow"/>
      <family val="2"/>
      <charset val="238"/>
    </font>
    <font>
      <b/>
      <sz val="10"/>
      <color rgb="FFFF0000"/>
      <name val="Arial Narrow"/>
      <family val="2"/>
    </font>
    <font>
      <sz val="10"/>
      <color theme="4"/>
      <name val="Times New Roman"/>
      <family val="1"/>
      <charset val="238"/>
    </font>
    <font>
      <sz val="10"/>
      <color theme="4"/>
      <name val="Arial Narrow"/>
      <family val="2"/>
      <charset val="238"/>
    </font>
    <font>
      <sz val="10"/>
      <color theme="1"/>
      <name val="Arial Narrow"/>
      <family val="2"/>
    </font>
    <font>
      <sz val="10"/>
      <color theme="5"/>
      <name val="Arial Narrow"/>
      <family val="2"/>
      <charset val="238"/>
    </font>
    <font>
      <sz val="10"/>
      <name val="Arial Narrow"/>
      <family val="2"/>
    </font>
    <font>
      <sz val="8"/>
      <name val="Calibri"/>
      <family val="2"/>
      <charset val="238"/>
      <scheme val="minor"/>
    </font>
    <font>
      <b/>
      <sz val="10"/>
      <name val="Arial Narrow"/>
      <family val="2"/>
    </font>
    <font>
      <sz val="10"/>
      <name val="Calibri"/>
      <family val="2"/>
    </font>
    <font>
      <sz val="10"/>
      <color theme="1"/>
      <name val="Arial"/>
      <family val="2"/>
      <charset val="238"/>
    </font>
    <font>
      <b/>
      <sz val="11"/>
      <color theme="1"/>
      <name val="Arial"/>
      <family val="2"/>
      <charset val="238"/>
    </font>
    <font>
      <sz val="11"/>
      <color theme="1"/>
      <name val="Arial"/>
      <family val="2"/>
      <charset val="238"/>
    </font>
    <font>
      <b/>
      <sz val="10"/>
      <name val="Arial"/>
      <family val="2"/>
      <charset val="238"/>
    </font>
    <font>
      <b/>
      <sz val="10"/>
      <color theme="1"/>
      <name val="Arial"/>
      <family val="2"/>
      <charset val="238"/>
    </font>
    <font>
      <sz val="10"/>
      <color theme="1"/>
      <name val="Arial Narrow"/>
      <family val="2"/>
      <charset val="238"/>
    </font>
  </fonts>
  <fills count="12">
    <fill>
      <patternFill patternType="none"/>
    </fill>
    <fill>
      <patternFill patternType="gray125"/>
    </fill>
    <fill>
      <patternFill patternType="solid">
        <fgColor theme="4"/>
        <bgColor theme="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7" tint="0.59999389629810485"/>
        <bgColor indexed="64"/>
      </patternFill>
    </fill>
    <fill>
      <patternFill patternType="solid">
        <fgColor theme="0"/>
        <bgColor indexed="64"/>
      </patternFill>
    </fill>
    <fill>
      <patternFill patternType="solid">
        <fgColor rgb="FFC65911"/>
        <bgColor rgb="FF000000"/>
      </patternFill>
    </fill>
    <fill>
      <patternFill patternType="solid">
        <fgColor rgb="FFF4B084"/>
        <bgColor rgb="FF000000"/>
      </patternFill>
    </fill>
    <fill>
      <patternFill patternType="solid">
        <fgColor rgb="FFF8CBAD"/>
        <bgColor rgb="FF000000"/>
      </patternFill>
    </fill>
    <fill>
      <patternFill patternType="solid">
        <fgColor rgb="FFFFE699"/>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style="thin">
        <color auto="1"/>
      </bottom>
      <diagonal/>
    </border>
    <border>
      <left/>
      <right/>
      <top style="thin">
        <color auto="1"/>
      </top>
      <bottom/>
      <diagonal/>
    </border>
    <border>
      <left/>
      <right/>
      <top/>
      <bottom style="thin">
        <color auto="1"/>
      </bottom>
      <diagonal/>
    </border>
  </borders>
  <cellStyleXfs count="16">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4" fillId="0" borderId="0"/>
    <xf numFmtId="166"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0" fontId="20" fillId="0" borderId="0"/>
    <xf numFmtId="0" fontId="22" fillId="0" borderId="0"/>
    <xf numFmtId="166" fontId="4" fillId="0" borderId="0" applyFont="0" applyFill="0" applyBorder="0" applyAlignment="0" applyProtection="0"/>
    <xf numFmtId="0" fontId="22" fillId="0" borderId="0">
      <alignment wrapText="1"/>
    </xf>
    <xf numFmtId="0" fontId="4" fillId="0" borderId="0"/>
    <xf numFmtId="0" fontId="1" fillId="0" borderId="0"/>
    <xf numFmtId="0" fontId="4" fillId="0" borderId="0"/>
  </cellStyleXfs>
  <cellXfs count="448">
    <xf numFmtId="0" fontId="0" fillId="0" borderId="0" xfId="0"/>
    <xf numFmtId="0" fontId="7" fillId="0" borderId="0" xfId="0" applyFont="1" applyAlignment="1">
      <alignment horizontal="center" vertical="top"/>
    </xf>
    <xf numFmtId="0" fontId="7" fillId="0" borderId="0" xfId="0" applyFont="1" applyAlignment="1">
      <alignment vertical="top"/>
    </xf>
    <xf numFmtId="49" fontId="7" fillId="0" borderId="0" xfId="0" applyNumberFormat="1" applyFont="1" applyAlignment="1">
      <alignment horizontal="right" vertical="top"/>
    </xf>
    <xf numFmtId="0" fontId="7" fillId="0" borderId="0" xfId="0" applyFont="1" applyAlignment="1">
      <alignment horizontal="left" vertical="top" wrapText="1"/>
    </xf>
    <xf numFmtId="4" fontId="7" fillId="0" borderId="0" xfId="0" applyNumberFormat="1" applyFont="1" applyAlignment="1">
      <alignment horizontal="right" vertical="top"/>
    </xf>
    <xf numFmtId="49" fontId="7" fillId="0" borderId="0" xfId="0" applyNumberFormat="1" applyFont="1" applyAlignment="1">
      <alignment vertical="top"/>
    </xf>
    <xf numFmtId="4" fontId="7" fillId="0" borderId="0" xfId="0" applyNumberFormat="1" applyFont="1" applyAlignment="1">
      <alignment vertical="top"/>
    </xf>
    <xf numFmtId="4" fontId="8" fillId="0" borderId="13" xfId="5" applyNumberFormat="1" applyFont="1" applyFill="1" applyBorder="1" applyAlignment="1">
      <alignment horizontal="right" vertical="top" wrapText="1"/>
    </xf>
    <xf numFmtId="4" fontId="8" fillId="0" borderId="13" xfId="0" applyNumberFormat="1" applyFont="1" applyBorder="1" applyAlignment="1">
      <alignment horizontal="center" vertical="top"/>
    </xf>
    <xf numFmtId="0" fontId="7" fillId="0" borderId="0" xfId="0" applyFont="1" applyAlignment="1" applyProtection="1">
      <alignment horizontal="center" vertical="top"/>
    </xf>
    <xf numFmtId="0" fontId="7" fillId="0" borderId="0" xfId="0" applyFont="1" applyAlignment="1" applyProtection="1">
      <alignment vertical="top"/>
    </xf>
    <xf numFmtId="49" fontId="7" fillId="0" borderId="0" xfId="0" applyNumberFormat="1" applyFont="1" applyAlignment="1" applyProtection="1">
      <alignment horizontal="right" vertical="top"/>
    </xf>
    <xf numFmtId="0" fontId="7" fillId="0" borderId="0" xfId="0" applyFont="1" applyAlignment="1" applyProtection="1">
      <alignment horizontal="left" vertical="top" wrapText="1"/>
    </xf>
    <xf numFmtId="49" fontId="7" fillId="0" borderId="0" xfId="0" applyNumberFormat="1" applyFont="1" applyAlignment="1" applyProtection="1">
      <alignment vertical="top"/>
    </xf>
    <xf numFmtId="4" fontId="7" fillId="0" borderId="0" xfId="0" applyNumberFormat="1" applyFont="1" applyAlignment="1" applyProtection="1">
      <alignment horizontal="right" vertical="top"/>
    </xf>
    <xf numFmtId="4" fontId="7" fillId="0" borderId="0" xfId="0" applyNumberFormat="1" applyFont="1" applyAlignment="1" applyProtection="1">
      <alignment vertical="top"/>
    </xf>
    <xf numFmtId="0" fontId="6" fillId="0" borderId="15" xfId="0" applyFont="1" applyBorder="1" applyAlignment="1">
      <alignment horizontal="center" vertical="top" wrapText="1"/>
    </xf>
    <xf numFmtId="49" fontId="7" fillId="0" borderId="15" xfId="0" applyNumberFormat="1" applyFont="1" applyBorder="1" applyAlignment="1">
      <alignment horizontal="center" vertical="top"/>
    </xf>
    <xf numFmtId="0" fontId="5" fillId="0" borderId="15" xfId="4" applyFont="1" applyBorder="1" applyAlignment="1">
      <alignment horizontal="center" vertical="top" wrapText="1"/>
    </xf>
    <xf numFmtId="4" fontId="6" fillId="0" borderId="15" xfId="0" applyNumberFormat="1" applyFont="1" applyBorder="1" applyAlignment="1">
      <alignment horizontal="center" vertical="top" wrapText="1"/>
    </xf>
    <xf numFmtId="49" fontId="7" fillId="0" borderId="13" xfId="0" applyNumberFormat="1" applyFont="1" applyBorder="1" applyAlignment="1">
      <alignment horizontal="right" vertical="top"/>
    </xf>
    <xf numFmtId="0" fontId="8" fillId="5" borderId="13" xfId="0" applyFont="1" applyFill="1" applyBorder="1" applyAlignment="1">
      <alignment vertical="top"/>
    </xf>
    <xf numFmtId="49" fontId="7" fillId="5" borderId="13" xfId="0" applyNumberFormat="1" applyFont="1" applyFill="1" applyBorder="1" applyAlignment="1">
      <alignment horizontal="right" vertical="top"/>
    </xf>
    <xf numFmtId="49" fontId="9" fillId="5" borderId="13" xfId="0" applyNumberFormat="1" applyFont="1" applyFill="1" applyBorder="1" applyAlignment="1">
      <alignment horizontal="left" vertical="top" wrapText="1"/>
    </xf>
    <xf numFmtId="49" fontId="9" fillId="5" borderId="13" xfId="0" applyNumberFormat="1" applyFont="1" applyFill="1" applyBorder="1" applyAlignment="1">
      <alignment vertical="top" wrapText="1"/>
    </xf>
    <xf numFmtId="49" fontId="9" fillId="5" borderId="13" xfId="0" applyNumberFormat="1" applyFont="1" applyFill="1" applyBorder="1" applyAlignment="1">
      <alignment horizontal="right" vertical="top" wrapText="1"/>
    </xf>
    <xf numFmtId="4" fontId="9" fillId="5" borderId="13" xfId="0" applyNumberFormat="1" applyFont="1" applyFill="1" applyBorder="1" applyAlignment="1">
      <alignment horizontal="right" vertical="top" wrapText="1"/>
    </xf>
    <xf numFmtId="4" fontId="8" fillId="5" borderId="13" xfId="5" applyNumberFormat="1" applyFont="1" applyFill="1" applyBorder="1" applyAlignment="1">
      <alignment horizontal="right" vertical="top" wrapText="1"/>
    </xf>
    <xf numFmtId="0" fontId="8" fillId="3" borderId="13" xfId="6" applyFont="1" applyFill="1" applyBorder="1" applyAlignment="1">
      <alignment vertical="top"/>
    </xf>
    <xf numFmtId="49" fontId="8" fillId="3" borderId="13" xfId="6" applyNumberFormat="1" applyFont="1" applyFill="1" applyBorder="1" applyAlignment="1">
      <alignment horizontal="right" vertical="top"/>
    </xf>
    <xf numFmtId="0" fontId="5" fillId="3" borderId="13" xfId="4" applyFont="1" applyFill="1" applyBorder="1" applyAlignment="1">
      <alignment horizontal="left" vertical="top" wrapText="1"/>
    </xf>
    <xf numFmtId="0" fontId="5" fillId="3" borderId="13" xfId="4" applyFont="1" applyFill="1" applyBorder="1" applyAlignment="1">
      <alignment horizontal="left" vertical="top"/>
    </xf>
    <xf numFmtId="4" fontId="5" fillId="3" borderId="13" xfId="4" applyNumberFormat="1" applyFont="1" applyFill="1" applyBorder="1" applyAlignment="1">
      <alignment horizontal="right" vertical="top" wrapText="1"/>
    </xf>
    <xf numFmtId="4" fontId="8" fillId="3" borderId="13" xfId="5" applyNumberFormat="1" applyFont="1" applyFill="1" applyBorder="1" applyAlignment="1">
      <alignment horizontal="right" vertical="top" wrapText="1"/>
    </xf>
    <xf numFmtId="49" fontId="8" fillId="4" borderId="13" xfId="6" applyNumberFormat="1" applyFont="1" applyFill="1" applyBorder="1" applyAlignment="1">
      <alignment horizontal="right" vertical="top"/>
    </xf>
    <xf numFmtId="0" fontId="8" fillId="4" borderId="13" xfId="6" applyFont="1" applyFill="1" applyBorder="1" applyAlignment="1">
      <alignment horizontal="left" vertical="top" wrapText="1"/>
    </xf>
    <xf numFmtId="0" fontId="8" fillId="4" borderId="13" xfId="6" applyFont="1" applyFill="1" applyBorder="1" applyAlignment="1">
      <alignment horizontal="left" vertical="top"/>
    </xf>
    <xf numFmtId="4" fontId="8" fillId="4" borderId="13" xfId="6" applyNumberFormat="1" applyFont="1" applyFill="1" applyBorder="1" applyAlignment="1">
      <alignment horizontal="right" vertical="top"/>
    </xf>
    <xf numFmtId="4" fontId="8" fillId="4" borderId="13" xfId="5" applyNumberFormat="1" applyFont="1" applyFill="1" applyBorder="1" applyAlignment="1">
      <alignment horizontal="right" vertical="top" wrapText="1"/>
    </xf>
    <xf numFmtId="0" fontId="8" fillId="6" borderId="13" xfId="7" applyFont="1" applyFill="1" applyBorder="1" applyAlignment="1">
      <alignment vertical="top"/>
    </xf>
    <xf numFmtId="49" fontId="8" fillId="6" borderId="13" xfId="0" applyNumberFormat="1" applyFont="1" applyFill="1" applyBorder="1" applyAlignment="1">
      <alignment horizontal="right" vertical="top"/>
    </xf>
    <xf numFmtId="0" fontId="5" fillId="6" borderId="13" xfId="0" applyFont="1" applyFill="1" applyBorder="1" applyAlignment="1">
      <alignment horizontal="left" vertical="top" wrapText="1"/>
    </xf>
    <xf numFmtId="0" fontId="5" fillId="6" borderId="13" xfId="0" applyFont="1" applyFill="1" applyBorder="1" applyAlignment="1">
      <alignment horizontal="left" vertical="top"/>
    </xf>
    <xf numFmtId="4" fontId="5" fillId="6" borderId="13" xfId="0" applyNumberFormat="1" applyFont="1" applyFill="1" applyBorder="1" applyAlignment="1">
      <alignment horizontal="right" vertical="top" wrapText="1"/>
    </xf>
    <xf numFmtId="4" fontId="5" fillId="6" borderId="13" xfId="0" applyNumberFormat="1" applyFont="1" applyFill="1" applyBorder="1" applyAlignment="1">
      <alignment horizontal="right" vertical="top"/>
    </xf>
    <xf numFmtId="4" fontId="5" fillId="6" borderId="13" xfId="5" applyNumberFormat="1" applyFont="1" applyFill="1" applyBorder="1" applyAlignment="1">
      <alignment horizontal="right" vertical="top" wrapText="1"/>
    </xf>
    <xf numFmtId="0" fontId="8" fillId="0" borderId="13" xfId="0" applyFont="1" applyBorder="1" applyAlignment="1">
      <alignment horizontal="justify" vertical="top" wrapText="1"/>
    </xf>
    <xf numFmtId="4" fontId="8" fillId="0" borderId="13" xfId="0" applyNumberFormat="1" applyFont="1" applyBorder="1" applyAlignment="1">
      <alignment horizontal="center" vertical="top" wrapText="1"/>
    </xf>
    <xf numFmtId="4" fontId="8" fillId="0" borderId="13" xfId="5" applyNumberFormat="1" applyFont="1" applyBorder="1" applyAlignment="1" applyProtection="1">
      <alignment horizontal="right" vertical="top" wrapText="1"/>
      <protection locked="0"/>
    </xf>
    <xf numFmtId="0" fontId="8" fillId="0" borderId="13" xfId="7" applyFont="1" applyBorder="1" applyAlignment="1">
      <alignment vertical="top"/>
    </xf>
    <xf numFmtId="0" fontId="8" fillId="0" borderId="13" xfId="0" applyFont="1" applyBorder="1" applyAlignment="1">
      <alignment horizontal="left" vertical="top" wrapText="1"/>
    </xf>
    <xf numFmtId="0" fontId="8" fillId="0" borderId="13" xfId="0" applyFont="1" applyBorder="1" applyAlignment="1">
      <alignment vertical="top" wrapText="1"/>
    </xf>
    <xf numFmtId="4" fontId="8" fillId="6" borderId="13" xfId="5" applyNumberFormat="1" applyFont="1" applyFill="1" applyBorder="1" applyAlignment="1">
      <alignment horizontal="right" vertical="top" wrapText="1"/>
    </xf>
    <xf numFmtId="0" fontId="7" fillId="0" borderId="13" xfId="0" applyFont="1" applyBorder="1" applyAlignment="1">
      <alignment horizontal="left" vertical="top" wrapText="1"/>
    </xf>
    <xf numFmtId="4" fontId="8" fillId="0" borderId="13" xfId="8" applyNumberFormat="1" applyFont="1" applyBorder="1" applyAlignment="1">
      <alignment horizontal="right" vertical="top" wrapText="1"/>
    </xf>
    <xf numFmtId="0" fontId="7" fillId="0" borderId="13" xfId="0" applyFont="1" applyBorder="1" applyAlignment="1">
      <alignment vertical="top" wrapText="1"/>
    </xf>
    <xf numFmtId="0" fontId="8" fillId="4" borderId="13" xfId="0" applyFont="1" applyFill="1" applyBorder="1" applyAlignment="1">
      <alignment horizontal="left" vertical="top" wrapText="1"/>
    </xf>
    <xf numFmtId="0" fontId="8" fillId="4" borderId="13" xfId="0" applyFont="1" applyFill="1" applyBorder="1" applyAlignment="1">
      <alignment vertical="top"/>
    </xf>
    <xf numFmtId="0" fontId="8" fillId="4" borderId="13" xfId="0" applyFont="1" applyFill="1" applyBorder="1" applyAlignment="1">
      <alignment vertical="top" wrapText="1"/>
    </xf>
    <xf numFmtId="4" fontId="8" fillId="0" borderId="14" xfId="5" applyNumberFormat="1" applyFont="1" applyBorder="1" applyAlignment="1" applyProtection="1">
      <alignment horizontal="right" vertical="top" wrapText="1"/>
      <protection locked="0"/>
    </xf>
    <xf numFmtId="49" fontId="8" fillId="3" borderId="13" xfId="6" applyNumberFormat="1" applyFont="1" applyFill="1" applyBorder="1" applyAlignment="1" applyProtection="1">
      <alignment horizontal="right" vertical="top"/>
    </xf>
    <xf numFmtId="4" fontId="5" fillId="3" borderId="13" xfId="4" applyNumberFormat="1" applyFont="1" applyFill="1" applyBorder="1" applyAlignment="1" applyProtection="1">
      <alignment horizontal="right" vertical="top" wrapText="1"/>
    </xf>
    <xf numFmtId="0" fontId="7" fillId="0" borderId="13" xfId="0" applyFont="1" applyBorder="1" applyAlignment="1">
      <alignment vertical="top"/>
    </xf>
    <xf numFmtId="0" fontId="8" fillId="6" borderId="13" xfId="0" applyFont="1" applyFill="1" applyBorder="1" applyAlignment="1">
      <alignment horizontal="left" vertical="top" wrapText="1"/>
    </xf>
    <xf numFmtId="4" fontId="8" fillId="0" borderId="13" xfId="0" applyNumberFormat="1" applyFont="1" applyBorder="1" applyAlignment="1">
      <alignment horizontal="right" vertical="top"/>
    </xf>
    <xf numFmtId="4" fontId="8" fillId="0" borderId="13" xfId="0" applyNumberFormat="1" applyFont="1" applyBorder="1" applyAlignment="1">
      <alignment horizontal="right" vertical="top" wrapText="1"/>
    </xf>
    <xf numFmtId="49" fontId="8" fillId="0" borderId="13" xfId="0" applyNumberFormat="1" applyFont="1" applyBorder="1" applyAlignment="1">
      <alignment horizontal="right" vertical="top"/>
    </xf>
    <xf numFmtId="0" fontId="8" fillId="0" borderId="13" xfId="0" applyFont="1" applyBorder="1" applyAlignment="1">
      <alignment horizontal="center" vertical="top" wrapText="1"/>
    </xf>
    <xf numFmtId="49" fontId="8" fillId="6" borderId="13" xfId="0" applyNumberFormat="1" applyFont="1" applyFill="1" applyBorder="1" applyAlignment="1">
      <alignment horizontal="left" vertical="top"/>
    </xf>
    <xf numFmtId="49" fontId="8" fillId="4" borderId="13" xfId="6" applyNumberFormat="1" applyFont="1" applyFill="1" applyBorder="1" applyAlignment="1">
      <alignment horizontal="left" vertical="top"/>
    </xf>
    <xf numFmtId="4" fontId="8" fillId="4" borderId="13" xfId="0" applyNumberFormat="1" applyFont="1" applyFill="1" applyBorder="1" applyAlignment="1">
      <alignment horizontal="right" vertical="top"/>
    </xf>
    <xf numFmtId="4" fontId="5" fillId="4" borderId="13" xfId="0" applyNumberFormat="1" applyFont="1" applyFill="1" applyBorder="1" applyAlignment="1">
      <alignment horizontal="right" vertical="top" wrapText="1"/>
    </xf>
    <xf numFmtId="0" fontId="8" fillId="4" borderId="13" xfId="0" applyFont="1" applyFill="1" applyBorder="1" applyAlignment="1">
      <alignment horizontal="right" vertical="top" wrapText="1"/>
    </xf>
    <xf numFmtId="4" fontId="8" fillId="4" borderId="13" xfId="0" applyNumberFormat="1" applyFont="1" applyFill="1" applyBorder="1" applyAlignment="1">
      <alignment horizontal="right" vertical="top" wrapText="1"/>
    </xf>
    <xf numFmtId="0" fontId="8" fillId="0" borderId="13" xfId="0" quotePrefix="1" applyFont="1" applyBorder="1" applyAlignment="1">
      <alignment horizontal="left" vertical="top" wrapText="1"/>
    </xf>
    <xf numFmtId="0" fontId="8" fillId="0" borderId="13" xfId="0" quotePrefix="1" applyFont="1" applyBorder="1" applyAlignment="1">
      <alignment horizontal="center" vertical="top" wrapText="1"/>
    </xf>
    <xf numFmtId="49" fontId="8" fillId="0" borderId="13" xfId="0" applyNumberFormat="1" applyFont="1" applyBorder="1" applyAlignment="1">
      <alignment horizontal="left" vertical="top" wrapText="1"/>
    </xf>
    <xf numFmtId="49" fontId="8" fillId="0" borderId="13" xfId="0" applyNumberFormat="1" applyFont="1" applyBorder="1" applyAlignment="1">
      <alignment horizontal="center" vertical="top" wrapText="1"/>
    </xf>
    <xf numFmtId="4" fontId="5" fillId="6" borderId="13" xfId="5" applyNumberFormat="1" applyFont="1" applyFill="1" applyBorder="1" applyAlignment="1" applyProtection="1">
      <alignment horizontal="right" vertical="top" wrapText="1"/>
    </xf>
    <xf numFmtId="44" fontId="5" fillId="6" borderId="13" xfId="1" applyFont="1" applyFill="1" applyBorder="1" applyAlignment="1" applyProtection="1">
      <alignment horizontal="right" vertical="top" wrapText="1"/>
    </xf>
    <xf numFmtId="0" fontId="7" fillId="0" borderId="13" xfId="0" applyFont="1" applyBorder="1" applyAlignment="1">
      <alignment vertical="center" wrapText="1"/>
    </xf>
    <xf numFmtId="0" fontId="8" fillId="0" borderId="13" xfId="7" applyFont="1" applyBorder="1" applyAlignment="1">
      <alignment horizontal="left" vertical="top"/>
    </xf>
    <xf numFmtId="0" fontId="7" fillId="0" borderId="13" xfId="0" applyFont="1" applyBorder="1" applyAlignment="1">
      <alignment horizontal="left" vertical="center" wrapText="1"/>
    </xf>
    <xf numFmtId="0" fontId="6" fillId="0" borderId="15" xfId="0" applyFont="1" applyBorder="1" applyAlignment="1" applyProtection="1">
      <alignment horizontal="center" vertical="top" wrapText="1"/>
    </xf>
    <xf numFmtId="49" fontId="7" fillId="0" borderId="15" xfId="0" applyNumberFormat="1" applyFont="1" applyBorder="1" applyAlignment="1" applyProtection="1">
      <alignment horizontal="center" vertical="top"/>
    </xf>
    <xf numFmtId="0" fontId="5" fillId="0" borderId="15" xfId="4" applyFont="1" applyBorder="1" applyAlignment="1" applyProtection="1">
      <alignment horizontal="center" vertical="top" wrapText="1"/>
    </xf>
    <xf numFmtId="4" fontId="6" fillId="0" borderId="15" xfId="0" applyNumberFormat="1" applyFont="1" applyBorder="1" applyAlignment="1" applyProtection="1">
      <alignment horizontal="center" vertical="top" wrapText="1"/>
    </xf>
    <xf numFmtId="0" fontId="7" fillId="0" borderId="13" xfId="0" applyFont="1" applyBorder="1" applyAlignment="1" applyProtection="1">
      <alignment vertical="top"/>
    </xf>
    <xf numFmtId="0" fontId="8" fillId="5" borderId="13" xfId="0" applyFont="1" applyFill="1" applyBorder="1" applyAlignment="1" applyProtection="1">
      <alignment horizontal="left" vertical="top"/>
    </xf>
    <xf numFmtId="49" fontId="7" fillId="5" borderId="13" xfId="0" applyNumberFormat="1" applyFont="1" applyFill="1" applyBorder="1" applyAlignment="1" applyProtection="1">
      <alignment horizontal="right" vertical="top"/>
    </xf>
    <xf numFmtId="49" fontId="9" fillId="5" borderId="13" xfId="0" applyNumberFormat="1" applyFont="1" applyFill="1" applyBorder="1" applyAlignment="1" applyProtection="1">
      <alignment horizontal="left" vertical="top" wrapText="1"/>
    </xf>
    <xf numFmtId="49" fontId="9" fillId="5" borderId="13" xfId="0" applyNumberFormat="1" applyFont="1" applyFill="1" applyBorder="1" applyAlignment="1" applyProtection="1">
      <alignment vertical="top" wrapText="1"/>
    </xf>
    <xf numFmtId="4" fontId="9" fillId="5" borderId="13" xfId="0" applyNumberFormat="1" applyFont="1" applyFill="1" applyBorder="1" applyAlignment="1" applyProtection="1">
      <alignment horizontal="right" vertical="top" wrapText="1"/>
    </xf>
    <xf numFmtId="49" fontId="9" fillId="5" borderId="13" xfId="0" applyNumberFormat="1" applyFont="1" applyFill="1" applyBorder="1" applyAlignment="1" applyProtection="1">
      <alignment horizontal="right" vertical="top" wrapText="1"/>
    </xf>
    <xf numFmtId="4" fontId="8" fillId="5" borderId="13" xfId="5" applyNumberFormat="1" applyFont="1" applyFill="1" applyBorder="1" applyAlignment="1" applyProtection="1">
      <alignment horizontal="right" vertical="top" wrapText="1"/>
    </xf>
    <xf numFmtId="0" fontId="8" fillId="3" borderId="13" xfId="6" applyFont="1" applyFill="1" applyBorder="1" applyAlignment="1" applyProtection="1">
      <alignment horizontal="left" vertical="top"/>
    </xf>
    <xf numFmtId="0" fontId="5" fillId="3" borderId="13" xfId="4" applyFont="1" applyFill="1" applyBorder="1" applyAlignment="1" applyProtection="1">
      <alignment horizontal="left" vertical="top" wrapText="1"/>
    </xf>
    <xf numFmtId="0" fontId="5" fillId="3" borderId="13" xfId="4" applyFont="1" applyFill="1" applyBorder="1" applyAlignment="1" applyProtection="1">
      <alignment horizontal="left" vertical="top"/>
    </xf>
    <xf numFmtId="4" fontId="8" fillId="3" borderId="13" xfId="5" applyNumberFormat="1" applyFont="1" applyFill="1" applyBorder="1" applyAlignment="1" applyProtection="1">
      <alignment horizontal="right" vertical="top" wrapText="1"/>
    </xf>
    <xf numFmtId="0" fontId="8" fillId="6" borderId="13" xfId="7" applyFont="1" applyFill="1" applyBorder="1" applyAlignment="1" applyProtection="1">
      <alignment horizontal="left" vertical="top"/>
    </xf>
    <xf numFmtId="49" fontId="8" fillId="6" borderId="13" xfId="0" applyNumberFormat="1" applyFont="1" applyFill="1" applyBorder="1" applyAlignment="1" applyProtection="1">
      <alignment horizontal="right" vertical="top"/>
    </xf>
    <xf numFmtId="0" fontId="5" fillId="6" borderId="13" xfId="0" applyFont="1" applyFill="1" applyBorder="1" applyAlignment="1" applyProtection="1">
      <alignment horizontal="left" vertical="top" wrapText="1"/>
    </xf>
    <xf numFmtId="0" fontId="8" fillId="6" borderId="13" xfId="0" applyFont="1" applyFill="1" applyBorder="1" applyAlignment="1" applyProtection="1">
      <alignment horizontal="left" vertical="top" wrapText="1"/>
    </xf>
    <xf numFmtId="4" fontId="5" fillId="6" borderId="13" xfId="0" applyNumberFormat="1" applyFont="1" applyFill="1" applyBorder="1" applyAlignment="1" applyProtection="1">
      <alignment horizontal="right" vertical="top" wrapText="1"/>
    </xf>
    <xf numFmtId="4" fontId="5" fillId="6" borderId="13" xfId="0" applyNumberFormat="1" applyFont="1" applyFill="1" applyBorder="1" applyAlignment="1" applyProtection="1">
      <alignment horizontal="right" vertical="top"/>
    </xf>
    <xf numFmtId="0" fontId="8" fillId="0" borderId="13" xfId="7" applyFont="1" applyBorder="1" applyAlignment="1" applyProtection="1">
      <alignment horizontal="left" vertical="top"/>
    </xf>
    <xf numFmtId="49" fontId="7" fillId="0" borderId="13" xfId="0" applyNumberFormat="1" applyFont="1" applyBorder="1" applyAlignment="1" applyProtection="1">
      <alignment horizontal="right" vertical="top"/>
    </xf>
    <xf numFmtId="0" fontId="7" fillId="0" borderId="13" xfId="0" applyFont="1" applyBorder="1" applyAlignment="1" applyProtection="1">
      <alignment horizontal="left" vertical="top" wrapText="1"/>
    </xf>
    <xf numFmtId="0" fontId="8" fillId="0" borderId="13" xfId="0" applyFont="1" applyBorder="1" applyAlignment="1" applyProtection="1">
      <alignment horizontal="justify" vertical="top" wrapText="1"/>
    </xf>
    <xf numFmtId="4" fontId="8" fillId="0" borderId="13" xfId="0" applyNumberFormat="1" applyFont="1" applyBorder="1" applyAlignment="1" applyProtection="1">
      <alignment horizontal="center" vertical="top"/>
    </xf>
    <xf numFmtId="4" fontId="8" fillId="0" borderId="13" xfId="8" applyNumberFormat="1" applyFont="1" applyBorder="1" applyAlignment="1" applyProtection="1">
      <alignment horizontal="right" vertical="top" wrapText="1"/>
    </xf>
    <xf numFmtId="4" fontId="8" fillId="0" borderId="13" xfId="5" applyNumberFormat="1" applyFont="1" applyFill="1" applyBorder="1" applyAlignment="1" applyProtection="1">
      <alignment horizontal="right" vertical="top" wrapText="1"/>
    </xf>
    <xf numFmtId="4" fontId="8" fillId="0" borderId="13" xfId="0" applyNumberFormat="1" applyFont="1" applyBorder="1" applyAlignment="1" applyProtection="1">
      <alignment horizontal="right" vertical="top"/>
    </xf>
    <xf numFmtId="0" fontId="7" fillId="0" borderId="13" xfId="0" applyFont="1" applyBorder="1" applyAlignment="1" applyProtection="1">
      <alignment vertical="top" wrapText="1"/>
    </xf>
    <xf numFmtId="0" fontId="8" fillId="0" borderId="13" xfId="0" applyFont="1" applyBorder="1" applyAlignment="1" applyProtection="1">
      <alignment horizontal="left" vertical="top" wrapText="1"/>
    </xf>
    <xf numFmtId="49" fontId="8" fillId="0" borderId="13" xfId="0" applyNumberFormat="1" applyFont="1" applyBorder="1" applyAlignment="1" applyProtection="1">
      <alignment horizontal="center" vertical="top" wrapText="1"/>
    </xf>
    <xf numFmtId="49" fontId="8" fillId="0" borderId="13" xfId="0" applyNumberFormat="1" applyFont="1" applyBorder="1" applyAlignment="1" applyProtection="1">
      <alignment horizontal="left" vertical="top" wrapText="1"/>
    </xf>
    <xf numFmtId="4" fontId="8" fillId="0" borderId="13" xfId="0" applyNumberFormat="1" applyFont="1" applyBorder="1" applyAlignment="1" applyProtection="1">
      <alignment horizontal="right" vertical="top" wrapText="1"/>
    </xf>
    <xf numFmtId="0" fontId="8" fillId="0" borderId="13" xfId="0" applyFont="1" applyBorder="1" applyAlignment="1" applyProtection="1">
      <alignment vertical="top" wrapText="1"/>
    </xf>
    <xf numFmtId="0" fontId="8" fillId="0" borderId="13" xfId="0" quotePrefix="1" applyFont="1" applyBorder="1" applyAlignment="1" applyProtection="1">
      <alignment horizontal="center" vertical="top" wrapText="1"/>
    </xf>
    <xf numFmtId="0" fontId="7" fillId="0" borderId="14" xfId="0" applyFont="1" applyBorder="1" applyAlignment="1" applyProtection="1">
      <alignment vertical="top"/>
    </xf>
    <xf numFmtId="0" fontId="8" fillId="0" borderId="14" xfId="7" applyFont="1" applyBorder="1" applyAlignment="1" applyProtection="1">
      <alignment horizontal="left" vertical="top"/>
    </xf>
    <xf numFmtId="49" fontId="7" fillId="0" borderId="14" xfId="0" applyNumberFormat="1" applyFont="1" applyBorder="1" applyAlignment="1" applyProtection="1">
      <alignment horizontal="right" vertical="top"/>
    </xf>
    <xf numFmtId="0" fontId="8" fillId="0" borderId="14" xfId="0" applyFont="1" applyBorder="1" applyAlignment="1" applyProtection="1">
      <alignment vertical="top" wrapText="1"/>
    </xf>
    <xf numFmtId="0" fontId="8" fillId="0" borderId="14" xfId="0" applyFont="1" applyBorder="1" applyAlignment="1" applyProtection="1">
      <alignment horizontal="left" vertical="top" wrapText="1"/>
    </xf>
    <xf numFmtId="0" fontId="8" fillId="0" borderId="14" xfId="0" quotePrefix="1" applyFont="1" applyBorder="1" applyAlignment="1" applyProtection="1">
      <alignment horizontal="center" vertical="top" wrapText="1"/>
    </xf>
    <xf numFmtId="4" fontId="8" fillId="0" borderId="14" xfId="0" applyNumberFormat="1" applyFont="1" applyBorder="1" applyAlignment="1" applyProtection="1">
      <alignment horizontal="right" vertical="top"/>
    </xf>
    <xf numFmtId="4" fontId="8" fillId="0" borderId="14" xfId="5" applyNumberFormat="1" applyFont="1" applyFill="1" applyBorder="1" applyAlignment="1" applyProtection="1">
      <alignment horizontal="right" vertical="top" wrapText="1"/>
    </xf>
    <xf numFmtId="4" fontId="5" fillId="5" borderId="13" xfId="4" applyNumberFormat="1" applyFont="1" applyFill="1" applyBorder="1" applyAlignment="1" applyProtection="1">
      <alignment horizontal="right" vertical="top" wrapText="1"/>
    </xf>
    <xf numFmtId="4" fontId="8" fillId="3" borderId="13" xfId="6" applyNumberFormat="1" applyFont="1" applyFill="1" applyBorder="1" applyAlignment="1" applyProtection="1">
      <alignment horizontal="right" vertical="top"/>
    </xf>
    <xf numFmtId="49" fontId="8" fillId="4" borderId="13" xfId="6" applyNumberFormat="1" applyFont="1" applyFill="1" applyBorder="1" applyAlignment="1" applyProtection="1">
      <alignment horizontal="right" vertical="top"/>
    </xf>
    <xf numFmtId="4" fontId="8" fillId="4" borderId="13" xfId="6" applyNumberFormat="1" applyFont="1" applyFill="1" applyBorder="1" applyAlignment="1" applyProtection="1">
      <alignment horizontal="right" vertical="top"/>
    </xf>
    <xf numFmtId="49" fontId="5" fillId="3" borderId="13" xfId="6" applyNumberFormat="1" applyFont="1" applyFill="1" applyBorder="1" applyAlignment="1" applyProtection="1">
      <alignment horizontal="right" vertical="top"/>
    </xf>
    <xf numFmtId="49" fontId="5" fillId="3" borderId="13" xfId="6" applyNumberFormat="1" applyFont="1" applyFill="1" applyBorder="1" applyAlignment="1" applyProtection="1">
      <alignment horizontal="left" vertical="top"/>
    </xf>
    <xf numFmtId="4" fontId="5" fillId="3" borderId="13" xfId="6" applyNumberFormat="1" applyFont="1" applyFill="1" applyBorder="1" applyAlignment="1" applyProtection="1">
      <alignment horizontal="right" vertical="top"/>
    </xf>
    <xf numFmtId="0" fontId="8" fillId="5" borderId="13" xfId="0" applyFont="1" applyFill="1" applyBorder="1" applyAlignment="1" applyProtection="1">
      <alignment vertical="top"/>
    </xf>
    <xf numFmtId="0" fontId="8" fillId="3" borderId="13" xfId="6" applyFont="1" applyFill="1" applyBorder="1" applyAlignment="1" applyProtection="1">
      <alignment vertical="top"/>
    </xf>
    <xf numFmtId="0" fontId="8" fillId="4" borderId="13" xfId="6" applyFont="1" applyFill="1" applyBorder="1" applyAlignment="1" applyProtection="1">
      <alignment vertical="top"/>
    </xf>
    <xf numFmtId="0" fontId="8" fillId="4" borderId="13" xfId="6" applyFont="1" applyFill="1" applyBorder="1" applyAlignment="1" applyProtection="1">
      <alignment horizontal="left" vertical="top" wrapText="1"/>
    </xf>
    <xf numFmtId="0" fontId="8" fillId="4" borderId="13" xfId="6" applyFont="1" applyFill="1" applyBorder="1" applyAlignment="1" applyProtection="1">
      <alignment horizontal="left" vertical="top"/>
    </xf>
    <xf numFmtId="4" fontId="8" fillId="4" borderId="13" xfId="5" applyNumberFormat="1" applyFont="1" applyFill="1" applyBorder="1" applyAlignment="1" applyProtection="1">
      <alignment horizontal="right" vertical="top" wrapText="1"/>
    </xf>
    <xf numFmtId="0" fontId="8" fillId="6" borderId="13" xfId="7" applyFont="1" applyFill="1" applyBorder="1" applyAlignment="1" applyProtection="1">
      <alignment vertical="top"/>
    </xf>
    <xf numFmtId="0" fontId="5" fillId="6" borderId="13" xfId="0" applyFont="1" applyFill="1" applyBorder="1" applyAlignment="1" applyProtection="1">
      <alignment horizontal="left" vertical="top"/>
    </xf>
    <xf numFmtId="0" fontId="8" fillId="0" borderId="13" xfId="7" applyFont="1" applyBorder="1" applyAlignment="1" applyProtection="1">
      <alignment vertical="top"/>
    </xf>
    <xf numFmtId="4" fontId="8" fillId="0" borderId="13" xfId="0" applyNumberFormat="1" applyFont="1" applyBorder="1" applyAlignment="1" applyProtection="1">
      <alignment horizontal="center" vertical="top" wrapText="1"/>
    </xf>
    <xf numFmtId="4" fontId="8" fillId="0" borderId="13" xfId="5" applyNumberFormat="1" applyFont="1" applyBorder="1" applyAlignment="1" applyProtection="1">
      <alignment horizontal="right" vertical="top" wrapText="1"/>
    </xf>
    <xf numFmtId="0" fontId="7" fillId="0" borderId="13" xfId="0" applyFont="1" applyBorder="1" applyAlignment="1" applyProtection="1">
      <alignment horizontal="justify" vertical="top" wrapText="1"/>
    </xf>
    <xf numFmtId="49" fontId="7" fillId="6" borderId="13" xfId="0" applyNumberFormat="1" applyFont="1" applyFill="1" applyBorder="1" applyAlignment="1" applyProtection="1">
      <alignment horizontal="right" vertical="top"/>
    </xf>
    <xf numFmtId="4" fontId="8" fillId="6" borderId="13" xfId="5" applyNumberFormat="1" applyFont="1" applyFill="1" applyBorder="1" applyAlignment="1" applyProtection="1">
      <alignment horizontal="right" vertical="top" wrapText="1"/>
    </xf>
    <xf numFmtId="0" fontId="8" fillId="0" borderId="13" xfId="0" applyFont="1" applyBorder="1" applyAlignment="1" applyProtection="1">
      <alignment horizontal="justify" vertical="top"/>
    </xf>
    <xf numFmtId="4" fontId="8" fillId="0" borderId="13" xfId="0" applyNumberFormat="1" applyFont="1" applyBorder="1" applyAlignment="1" applyProtection="1">
      <alignment horizontal="left" vertical="top" wrapText="1"/>
    </xf>
    <xf numFmtId="0" fontId="7" fillId="0" borderId="13" xfId="12" applyFont="1" applyBorder="1" applyAlignment="1" applyProtection="1">
      <alignment horizontal="justify" vertical="top" wrapText="1"/>
    </xf>
    <xf numFmtId="0" fontId="7" fillId="0" borderId="13" xfId="0" quotePrefix="1" applyFont="1" applyBorder="1" applyAlignment="1" applyProtection="1">
      <alignment horizontal="left" vertical="top" wrapText="1"/>
    </xf>
    <xf numFmtId="0" fontId="8" fillId="0" borderId="13" xfId="0" quotePrefix="1" applyFont="1" applyBorder="1" applyAlignment="1" applyProtection="1">
      <alignment vertical="top" wrapText="1"/>
    </xf>
    <xf numFmtId="0" fontId="8" fillId="0" borderId="13" xfId="0" quotePrefix="1" applyFont="1" applyBorder="1" applyAlignment="1" applyProtection="1">
      <alignment horizontal="justify" vertical="top" wrapText="1"/>
    </xf>
    <xf numFmtId="0" fontId="8" fillId="0" borderId="13" xfId="0" applyFont="1" applyBorder="1" applyAlignment="1" applyProtection="1">
      <alignment horizontal="justify" vertical="center"/>
    </xf>
    <xf numFmtId="0" fontId="8" fillId="0" borderId="13" xfId="0" applyFont="1" applyBorder="1" applyAlignment="1" applyProtection="1">
      <alignment horizontal="justify" vertical="center" wrapText="1"/>
    </xf>
    <xf numFmtId="0" fontId="8" fillId="4" borderId="13" xfId="0" applyFont="1" applyFill="1" applyBorder="1" applyAlignment="1" applyProtection="1">
      <alignment horizontal="left" vertical="top" wrapText="1"/>
    </xf>
    <xf numFmtId="0" fontId="8" fillId="4" borderId="13" xfId="0" applyFont="1" applyFill="1" applyBorder="1" applyAlignment="1" applyProtection="1">
      <alignment vertical="top"/>
    </xf>
    <xf numFmtId="0" fontId="8" fillId="4" borderId="13" xfId="0" applyFont="1" applyFill="1" applyBorder="1" applyAlignment="1" applyProtection="1">
      <alignment vertical="top" wrapText="1"/>
    </xf>
    <xf numFmtId="16" fontId="8" fillId="3" borderId="13" xfId="6" applyNumberFormat="1" applyFont="1" applyFill="1" applyBorder="1" applyAlignment="1" applyProtection="1">
      <alignment vertical="top"/>
    </xf>
    <xf numFmtId="0" fontId="8" fillId="0" borderId="13" xfId="0" applyFont="1" applyBorder="1" applyAlignment="1" applyProtection="1">
      <alignment horizontal="center" vertical="top"/>
    </xf>
    <xf numFmtId="0" fontId="8" fillId="0" borderId="13" xfId="0" applyFont="1" applyBorder="1" applyAlignment="1" applyProtection="1">
      <alignment vertical="center" wrapText="1"/>
    </xf>
    <xf numFmtId="49" fontId="8" fillId="0" borderId="13" xfId="0" applyNumberFormat="1" applyFont="1" applyBorder="1" applyAlignment="1" applyProtection="1">
      <alignment horizontal="right" vertical="top"/>
    </xf>
    <xf numFmtId="49" fontId="8" fillId="0" borderId="13" xfId="0" quotePrefix="1" applyNumberFormat="1" applyFont="1" applyBorder="1" applyAlignment="1" applyProtection="1">
      <alignment vertical="top" wrapText="1"/>
    </xf>
    <xf numFmtId="0" fontId="8" fillId="0" borderId="13" xfId="0" applyFont="1" applyBorder="1" applyAlignment="1" applyProtection="1">
      <alignment horizontal="center" vertical="top" wrapText="1"/>
    </xf>
    <xf numFmtId="49" fontId="8" fillId="0" borderId="13" xfId="0" applyNumberFormat="1" applyFont="1" applyBorder="1" applyAlignment="1" applyProtection="1">
      <alignment vertical="top" wrapText="1"/>
    </xf>
    <xf numFmtId="49" fontId="8" fillId="4" borderId="13" xfId="6" applyNumberFormat="1" applyFont="1" applyFill="1" applyBorder="1" applyAlignment="1" applyProtection="1">
      <alignment horizontal="left" vertical="top"/>
    </xf>
    <xf numFmtId="4" fontId="7" fillId="4" borderId="13" xfId="6" applyNumberFormat="1" applyFont="1" applyFill="1" applyBorder="1" applyAlignment="1" applyProtection="1">
      <alignment horizontal="right" vertical="top"/>
    </xf>
    <xf numFmtId="16" fontId="8" fillId="9" borderId="13" xfId="13" applyNumberFormat="1" applyFont="1" applyFill="1" applyBorder="1" applyAlignment="1" applyProtection="1">
      <alignment vertical="top"/>
    </xf>
    <xf numFmtId="49" fontId="8" fillId="9" borderId="13" xfId="13" applyNumberFormat="1" applyFont="1" applyFill="1" applyBorder="1" applyAlignment="1" applyProtection="1">
      <alignment horizontal="right" vertical="top"/>
    </xf>
    <xf numFmtId="4" fontId="8" fillId="4" borderId="13" xfId="13" applyNumberFormat="1" applyFont="1" applyFill="1" applyBorder="1" applyAlignment="1" applyProtection="1">
      <alignment horizontal="right" vertical="top"/>
    </xf>
    <xf numFmtId="49" fontId="7" fillId="0" borderId="13" xfId="7" applyNumberFormat="1" applyFont="1" applyBorder="1" applyAlignment="1" applyProtection="1">
      <alignment vertical="top"/>
    </xf>
    <xf numFmtId="4" fontId="8" fillId="4" borderId="13" xfId="0" applyNumberFormat="1" applyFont="1" applyFill="1" applyBorder="1" applyAlignment="1" applyProtection="1">
      <alignment horizontal="right" vertical="top"/>
    </xf>
    <xf numFmtId="4" fontId="5" fillId="4" borderId="13" xfId="0" applyNumberFormat="1" applyFont="1" applyFill="1" applyBorder="1" applyAlignment="1" applyProtection="1">
      <alignment horizontal="right" vertical="top" wrapText="1"/>
    </xf>
    <xf numFmtId="0" fontId="8" fillId="4" borderId="13" xfId="0" applyFont="1" applyFill="1" applyBorder="1" applyAlignment="1" applyProtection="1">
      <alignment horizontal="right" vertical="top" wrapText="1"/>
    </xf>
    <xf numFmtId="4" fontId="8" fillId="4" borderId="13" xfId="0" applyNumberFormat="1" applyFont="1" applyFill="1" applyBorder="1" applyAlignment="1" applyProtection="1">
      <alignment horizontal="right" vertical="top" wrapText="1"/>
    </xf>
    <xf numFmtId="0" fontId="7" fillId="4" borderId="13" xfId="0" applyFont="1" applyFill="1" applyBorder="1" applyAlignment="1" applyProtection="1">
      <alignment horizontal="left" vertical="top" wrapText="1"/>
    </xf>
    <xf numFmtId="4" fontId="7" fillId="4" borderId="13" xfId="0" applyNumberFormat="1" applyFont="1" applyFill="1" applyBorder="1" applyAlignment="1" applyProtection="1">
      <alignment horizontal="right" vertical="top"/>
    </xf>
    <xf numFmtId="4" fontId="39" fillId="4" borderId="13" xfId="6" applyNumberFormat="1" applyFont="1" applyFill="1" applyBorder="1" applyAlignment="1" applyProtection="1">
      <alignment horizontal="right" vertical="top"/>
    </xf>
    <xf numFmtId="0" fontId="8" fillId="0" borderId="13" xfId="6" applyFont="1" applyBorder="1" applyAlignment="1" applyProtection="1">
      <alignment horizontal="left" vertical="top" wrapText="1"/>
    </xf>
    <xf numFmtId="0" fontId="8" fillId="0" borderId="13" xfId="0" applyFont="1" applyBorder="1" applyAlignment="1" applyProtection="1">
      <alignment horizontal="center" wrapText="1"/>
    </xf>
    <xf numFmtId="4" fontId="7" fillId="0" borderId="13" xfId="0" applyNumberFormat="1" applyFont="1" applyBorder="1" applyAlignment="1" applyProtection="1">
      <alignment horizontal="right"/>
    </xf>
    <xf numFmtId="49" fontId="8" fillId="0" borderId="13" xfId="0" quotePrefix="1" applyNumberFormat="1" applyFont="1" applyBorder="1" applyAlignment="1" applyProtection="1">
      <alignment horizontal="left" vertical="top" wrapText="1"/>
    </xf>
    <xf numFmtId="0" fontId="8" fillId="0" borderId="13" xfId="0" quotePrefix="1" applyFont="1" applyBorder="1" applyAlignment="1" applyProtection="1">
      <alignment horizontal="left" vertical="top" wrapText="1"/>
    </xf>
    <xf numFmtId="49" fontId="8" fillId="0" borderId="13" xfId="0" applyNumberFormat="1" applyFont="1" applyBorder="1" applyAlignment="1" applyProtection="1">
      <alignment horizontal="center" wrapText="1"/>
    </xf>
    <xf numFmtId="4" fontId="8" fillId="0" borderId="13" xfId="0" applyNumberFormat="1" applyFont="1" applyBorder="1" applyAlignment="1" applyProtection="1">
      <alignment horizontal="right"/>
    </xf>
    <xf numFmtId="4" fontId="8" fillId="0" borderId="13" xfId="0" applyNumberFormat="1" applyFont="1" applyBorder="1" applyAlignment="1" applyProtection="1">
      <alignment horizontal="center"/>
    </xf>
    <xf numFmtId="4" fontId="7" fillId="0" borderId="13" xfId="0" applyNumberFormat="1" applyFont="1" applyBorder="1" applyAlignment="1" applyProtection="1">
      <alignment horizontal="right" vertical="top" wrapText="1"/>
    </xf>
    <xf numFmtId="4" fontId="7" fillId="0" borderId="13" xfId="0" applyNumberFormat="1" applyFont="1" applyBorder="1" applyAlignment="1" applyProtection="1">
      <alignment horizontal="right" vertical="top"/>
    </xf>
    <xf numFmtId="0" fontId="7" fillId="0" borderId="13" xfId="0" applyFont="1" applyBorder="1" applyAlignment="1" applyProtection="1">
      <alignment horizontal="center" vertical="top"/>
    </xf>
    <xf numFmtId="0" fontId="8" fillId="0" borderId="13" xfId="0" applyFont="1" applyBorder="1" applyAlignment="1" applyProtection="1">
      <alignment vertical="top"/>
    </xf>
    <xf numFmtId="0" fontId="18" fillId="0" borderId="13" xfId="0" applyFont="1" applyBorder="1" applyAlignment="1" applyProtection="1">
      <alignment horizontal="left" vertical="top" wrapText="1"/>
    </xf>
    <xf numFmtId="49" fontId="18" fillId="0" borderId="13" xfId="7" applyNumberFormat="1" applyFont="1" applyBorder="1" applyAlignment="1" applyProtection="1">
      <alignment vertical="top"/>
    </xf>
    <xf numFmtId="4" fontId="18" fillId="0" borderId="13" xfId="0" applyNumberFormat="1" applyFont="1" applyBorder="1" applyAlignment="1" applyProtection="1">
      <alignment horizontal="right" vertical="top"/>
    </xf>
    <xf numFmtId="4" fontId="7" fillId="3" borderId="13" xfId="4" applyNumberFormat="1" applyFont="1" applyFill="1" applyBorder="1" applyAlignment="1" applyProtection="1">
      <alignment horizontal="right" vertical="top"/>
    </xf>
    <xf numFmtId="49" fontId="7" fillId="6" borderId="13" xfId="7" applyNumberFormat="1" applyFont="1" applyFill="1" applyBorder="1" applyAlignment="1" applyProtection="1">
      <alignment vertical="top"/>
    </xf>
    <xf numFmtId="0" fontId="7" fillId="0" borderId="15" xfId="0" applyFont="1" applyBorder="1" applyAlignment="1" applyProtection="1">
      <alignment vertical="top"/>
    </xf>
    <xf numFmtId="0" fontId="18" fillId="3" borderId="13" xfId="4" applyFont="1" applyFill="1" applyBorder="1" applyAlignment="1" applyProtection="1">
      <alignment horizontal="left" vertical="top" wrapText="1"/>
    </xf>
    <xf numFmtId="4" fontId="18" fillId="3" borderId="13" xfId="4" applyNumberFormat="1" applyFont="1" applyFill="1" applyBorder="1" applyAlignment="1" applyProtection="1">
      <alignment horizontal="right" vertical="top"/>
    </xf>
    <xf numFmtId="4" fontId="18" fillId="3" borderId="13" xfId="5" applyNumberFormat="1" applyFont="1" applyFill="1" applyBorder="1" applyAlignment="1" applyProtection="1">
      <alignment horizontal="right" vertical="top"/>
    </xf>
    <xf numFmtId="4" fontId="8" fillId="0" borderId="13" xfId="0" applyNumberFormat="1" applyFont="1" applyBorder="1" applyAlignment="1" applyProtection="1">
      <alignment vertical="top" wrapText="1"/>
    </xf>
    <xf numFmtId="4" fontId="8" fillId="0" borderId="13" xfId="0" applyNumberFormat="1" applyFont="1" applyBorder="1" applyAlignment="1" applyProtection="1">
      <alignment wrapText="1"/>
    </xf>
    <xf numFmtId="0" fontId="5" fillId="0" borderId="13" xfId="0" applyFont="1" applyBorder="1" applyAlignment="1" applyProtection="1">
      <alignment horizontal="right" vertical="center" wrapText="1"/>
    </xf>
    <xf numFmtId="49" fontId="8" fillId="6" borderId="13" xfId="6" applyNumberFormat="1" applyFont="1" applyFill="1" applyBorder="1" applyAlignment="1" applyProtection="1">
      <alignment horizontal="right" vertical="top"/>
    </xf>
    <xf numFmtId="4" fontId="8" fillId="6" borderId="13" xfId="6" applyNumberFormat="1" applyFont="1" applyFill="1" applyBorder="1" applyAlignment="1" applyProtection="1">
      <alignment horizontal="right" vertical="top"/>
    </xf>
    <xf numFmtId="49" fontId="7" fillId="6" borderId="13" xfId="6" applyNumberFormat="1" applyFont="1" applyFill="1" applyBorder="1" applyAlignment="1" applyProtection="1">
      <alignment vertical="top"/>
    </xf>
    <xf numFmtId="49" fontId="7" fillId="6" borderId="13" xfId="6" applyNumberFormat="1" applyFont="1" applyFill="1" applyBorder="1" applyAlignment="1" applyProtection="1">
      <alignment horizontal="right" vertical="top"/>
    </xf>
    <xf numFmtId="4" fontId="7" fillId="6" borderId="13" xfId="6" applyNumberFormat="1" applyFont="1" applyFill="1" applyBorder="1" applyAlignment="1" applyProtection="1">
      <alignment horizontal="right" vertical="top"/>
    </xf>
    <xf numFmtId="49" fontId="6" fillId="6" borderId="13" xfId="7" applyNumberFormat="1" applyFont="1" applyFill="1" applyBorder="1" applyAlignment="1" applyProtection="1">
      <alignment vertical="top"/>
    </xf>
    <xf numFmtId="49" fontId="7" fillId="3" borderId="13" xfId="6" applyNumberFormat="1" applyFont="1" applyFill="1" applyBorder="1" applyAlignment="1" applyProtection="1">
      <alignment horizontal="right" vertical="top"/>
    </xf>
    <xf numFmtId="49" fontId="7" fillId="4" borderId="13" xfId="6" applyNumberFormat="1" applyFont="1" applyFill="1" applyBorder="1" applyAlignment="1" applyProtection="1">
      <alignment vertical="top"/>
    </xf>
    <xf numFmtId="49" fontId="7" fillId="4" borderId="13" xfId="6" applyNumberFormat="1" applyFont="1" applyFill="1" applyBorder="1" applyAlignment="1" applyProtection="1">
      <alignment horizontal="right" vertical="top"/>
    </xf>
    <xf numFmtId="49" fontId="7" fillId="4" borderId="13" xfId="7" applyNumberFormat="1" applyFont="1" applyFill="1" applyBorder="1" applyAlignment="1" applyProtection="1">
      <alignment vertical="top"/>
    </xf>
    <xf numFmtId="0" fontId="8" fillId="3" borderId="13" xfId="0" applyFont="1" applyFill="1" applyBorder="1" applyAlignment="1" applyProtection="1">
      <alignment vertical="top"/>
    </xf>
    <xf numFmtId="0" fontId="8" fillId="4" borderId="13" xfId="7" applyFont="1" applyFill="1" applyBorder="1" applyAlignment="1" applyProtection="1">
      <alignment vertical="top"/>
    </xf>
    <xf numFmtId="49" fontId="8" fillId="4" borderId="13" xfId="0" applyNumberFormat="1" applyFont="1" applyFill="1" applyBorder="1" applyAlignment="1" applyProtection="1">
      <alignment horizontal="right" vertical="top"/>
    </xf>
    <xf numFmtId="0" fontId="8" fillId="0" borderId="13" xfId="9" applyFont="1" applyBorder="1" applyAlignment="1" applyProtection="1">
      <alignment vertical="top" wrapText="1"/>
    </xf>
    <xf numFmtId="0" fontId="5" fillId="0" borderId="13" xfId="0" applyFont="1" applyBorder="1" applyAlignment="1" applyProtection="1">
      <alignment vertical="top" wrapText="1"/>
    </xf>
    <xf numFmtId="0" fontId="8" fillId="0" borderId="13" xfId="0" applyFont="1" applyBorder="1" applyProtection="1"/>
    <xf numFmtId="0" fontId="7" fillId="7" borderId="0" xfId="0" applyFont="1" applyFill="1" applyAlignment="1" applyProtection="1">
      <alignment vertical="top"/>
    </xf>
    <xf numFmtId="167" fontId="8" fillId="0" borderId="13" xfId="0" applyNumberFormat="1" applyFont="1" applyBorder="1" applyAlignment="1" applyProtection="1">
      <alignment vertical="top" wrapText="1"/>
    </xf>
    <xf numFmtId="0" fontId="8" fillId="0" borderId="13" xfId="7" applyFont="1" applyFill="1" applyBorder="1" applyAlignment="1" applyProtection="1">
      <alignment vertical="top"/>
    </xf>
    <xf numFmtId="49" fontId="7" fillId="0" borderId="13" xfId="0" applyNumberFormat="1" applyFont="1" applyFill="1" applyBorder="1" applyAlignment="1" applyProtection="1">
      <alignment horizontal="right" vertical="top"/>
    </xf>
    <xf numFmtId="167" fontId="8" fillId="0" borderId="13" xfId="0" applyNumberFormat="1" applyFont="1" applyFill="1" applyBorder="1" applyAlignment="1" applyProtection="1">
      <alignment vertical="top" wrapText="1"/>
    </xf>
    <xf numFmtId="167" fontId="8" fillId="0" borderId="13" xfId="0" applyNumberFormat="1" applyFont="1" applyBorder="1" applyAlignment="1" applyProtection="1">
      <alignment horizontal="left" vertical="top" wrapText="1"/>
    </xf>
    <xf numFmtId="0" fontId="8" fillId="0" borderId="13" xfId="0" quotePrefix="1" applyFont="1" applyBorder="1" applyAlignment="1" applyProtection="1">
      <alignment wrapText="1"/>
    </xf>
    <xf numFmtId="167" fontId="4" fillId="0" borderId="13" xfId="0" quotePrefix="1" applyNumberFormat="1" applyFont="1" applyBorder="1" applyAlignment="1" applyProtection="1">
      <alignment horizontal="left" vertical="top" wrapText="1"/>
    </xf>
    <xf numFmtId="167" fontId="8" fillId="0" borderId="13" xfId="0" quotePrefix="1" applyNumberFormat="1" applyFont="1" applyBorder="1" applyAlignment="1" applyProtection="1">
      <alignment horizontal="left" vertical="top" wrapText="1"/>
    </xf>
    <xf numFmtId="0" fontId="8" fillId="6" borderId="13" xfId="6" applyFont="1" applyFill="1" applyBorder="1" applyAlignment="1" applyProtection="1">
      <alignment vertical="top"/>
    </xf>
    <xf numFmtId="0" fontId="8" fillId="6" borderId="13" xfId="6" applyFont="1" applyFill="1" applyBorder="1" applyAlignment="1" applyProtection="1">
      <alignment horizontal="left" vertical="top" wrapText="1"/>
    </xf>
    <xf numFmtId="0" fontId="8" fillId="6" borderId="13" xfId="6" applyFont="1" applyFill="1" applyBorder="1" applyAlignment="1" applyProtection="1">
      <alignment horizontal="left" vertical="top"/>
    </xf>
    <xf numFmtId="167" fontId="8" fillId="0" borderId="13" xfId="0" quotePrefix="1" applyNumberFormat="1" applyFont="1" applyBorder="1" applyAlignment="1" applyProtection="1">
      <alignment vertical="top" wrapText="1"/>
    </xf>
    <xf numFmtId="4" fontId="7" fillId="6" borderId="13" xfId="5" applyNumberFormat="1" applyFont="1" applyFill="1" applyBorder="1" applyAlignment="1" applyProtection="1">
      <alignment horizontal="right" vertical="top"/>
    </xf>
    <xf numFmtId="0" fontId="8" fillId="0" borderId="13" xfId="9" quotePrefix="1" applyFont="1" applyBorder="1" applyAlignment="1" applyProtection="1">
      <alignment vertical="top" wrapText="1"/>
    </xf>
    <xf numFmtId="0" fontId="7" fillId="6" borderId="13" xfId="0" applyFont="1" applyFill="1" applyBorder="1" applyAlignment="1" applyProtection="1">
      <alignment horizontal="left" vertical="top" wrapText="1"/>
    </xf>
    <xf numFmtId="167" fontId="7" fillId="0" borderId="13" xfId="0" applyNumberFormat="1" applyFont="1" applyBorder="1" applyAlignment="1" applyProtection="1">
      <alignment horizontal="left" vertical="top" wrapText="1"/>
    </xf>
    <xf numFmtId="4" fontId="7" fillId="0" borderId="13" xfId="5" applyNumberFormat="1" applyFont="1" applyFill="1" applyBorder="1" applyAlignment="1" applyProtection="1">
      <alignment horizontal="right" vertical="top"/>
    </xf>
    <xf numFmtId="0" fontId="7" fillId="0" borderId="13" xfId="10" applyFont="1" applyBorder="1" applyAlignment="1" applyProtection="1">
      <alignment horizontal="left" vertical="top" wrapText="1"/>
    </xf>
    <xf numFmtId="49" fontId="5" fillId="6" borderId="13" xfId="0" applyNumberFormat="1" applyFont="1" applyFill="1" applyBorder="1" applyAlignment="1" applyProtection="1">
      <alignment horizontal="right" vertical="top"/>
    </xf>
    <xf numFmtId="0" fontId="6" fillId="6" borderId="13" xfId="0" applyFont="1" applyFill="1" applyBorder="1" applyAlignment="1" applyProtection="1">
      <alignment horizontal="left" vertical="top" wrapText="1"/>
    </xf>
    <xf numFmtId="4" fontId="6" fillId="6" borderId="13" xfId="0" applyNumberFormat="1" applyFont="1" applyFill="1" applyBorder="1" applyAlignment="1" applyProtection="1">
      <alignment horizontal="right" vertical="top"/>
    </xf>
    <xf numFmtId="4" fontId="6" fillId="6" borderId="13" xfId="5" applyNumberFormat="1" applyFont="1" applyFill="1" applyBorder="1" applyAlignment="1" applyProtection="1">
      <alignment horizontal="right" vertical="top"/>
    </xf>
    <xf numFmtId="4" fontId="7" fillId="0" borderId="13" xfId="5" applyNumberFormat="1" applyFont="1" applyBorder="1" applyAlignment="1" applyProtection="1">
      <alignment horizontal="right" vertical="top"/>
    </xf>
    <xf numFmtId="0" fontId="8" fillId="0" borderId="13" xfId="0" quotePrefix="1" applyFont="1" applyBorder="1" applyProtection="1"/>
    <xf numFmtId="0" fontId="8" fillId="0" borderId="13" xfId="0" quotePrefix="1" applyFont="1" applyBorder="1" applyAlignment="1" applyProtection="1">
      <alignment vertical="top"/>
    </xf>
    <xf numFmtId="167" fontId="7" fillId="0" borderId="13" xfId="0" quotePrefix="1" applyNumberFormat="1" applyFont="1" applyBorder="1" applyAlignment="1" applyProtection="1">
      <alignment horizontal="left" vertical="top" wrapText="1"/>
    </xf>
    <xf numFmtId="168" fontId="7" fillId="0" borderId="13" xfId="0" applyNumberFormat="1" applyFont="1" applyBorder="1" applyAlignment="1" applyProtection="1">
      <alignment horizontal="left" vertical="top" wrapText="1"/>
    </xf>
    <xf numFmtId="49" fontId="7" fillId="0" borderId="13" xfId="0" applyNumberFormat="1" applyFont="1" applyBorder="1" applyAlignment="1" applyProtection="1">
      <alignment horizontal="left" vertical="top" wrapText="1"/>
    </xf>
    <xf numFmtId="49" fontId="7" fillId="0" borderId="13" xfId="0" quotePrefix="1" applyNumberFormat="1" applyFont="1" applyBorder="1" applyAlignment="1" applyProtection="1">
      <alignment horizontal="left" vertical="top" wrapText="1"/>
    </xf>
    <xf numFmtId="49" fontId="7" fillId="3" borderId="13" xfId="0" applyNumberFormat="1" applyFont="1" applyFill="1" applyBorder="1" applyAlignment="1" applyProtection="1">
      <alignment vertical="top"/>
    </xf>
    <xf numFmtId="0" fontId="6" fillId="3" borderId="13" xfId="4" applyFont="1" applyFill="1" applyBorder="1" applyAlignment="1" applyProtection="1">
      <alignment horizontal="left" vertical="top" wrapText="1"/>
    </xf>
    <xf numFmtId="0" fontId="7" fillId="3" borderId="13" xfId="4" applyFont="1" applyFill="1" applyBorder="1" applyAlignment="1" applyProtection="1">
      <alignment horizontal="left" vertical="top" wrapText="1"/>
    </xf>
    <xf numFmtId="4" fontId="7" fillId="3" borderId="13" xfId="5" applyNumberFormat="1" applyFont="1" applyFill="1" applyBorder="1" applyAlignment="1" applyProtection="1">
      <alignment horizontal="right" vertical="top"/>
    </xf>
    <xf numFmtId="0" fontId="7" fillId="4" borderId="13" xfId="6" applyFont="1" applyFill="1" applyBorder="1" applyAlignment="1" applyProtection="1">
      <alignment horizontal="left" vertical="top" wrapText="1"/>
    </xf>
    <xf numFmtId="4" fontId="7" fillId="4" borderId="13" xfId="5" applyNumberFormat="1" applyFont="1" applyFill="1" applyBorder="1" applyAlignment="1" applyProtection="1">
      <alignment horizontal="right" vertical="top"/>
    </xf>
    <xf numFmtId="49" fontId="7" fillId="4" borderId="13" xfId="0" applyNumberFormat="1" applyFont="1" applyFill="1" applyBorder="1" applyAlignment="1" applyProtection="1">
      <alignment horizontal="right" vertical="top"/>
    </xf>
    <xf numFmtId="4" fontId="7" fillId="6" borderId="13" xfId="0" applyNumberFormat="1" applyFont="1" applyFill="1" applyBorder="1" applyAlignment="1" applyProtection="1">
      <alignment horizontal="right" vertical="top"/>
    </xf>
    <xf numFmtId="0" fontId="7" fillId="6" borderId="13" xfId="6" applyFont="1" applyFill="1" applyBorder="1" applyAlignment="1" applyProtection="1">
      <alignment horizontal="left" vertical="top" wrapText="1"/>
    </xf>
    <xf numFmtId="0" fontId="7" fillId="0" borderId="13" xfId="9" quotePrefix="1" applyFont="1" applyBorder="1" applyAlignment="1" applyProtection="1">
      <alignment horizontal="left" vertical="top" wrapText="1"/>
    </xf>
    <xf numFmtId="0" fontId="8" fillId="0" borderId="13" xfId="0" applyFont="1" applyBorder="1" applyAlignment="1" applyProtection="1">
      <alignment wrapText="1"/>
    </xf>
    <xf numFmtId="4" fontId="5" fillId="3" borderId="13" xfId="4" applyNumberFormat="1" applyFont="1" applyFill="1" applyBorder="1" applyAlignment="1" applyProtection="1">
      <alignment horizontal="center" wrapText="1"/>
    </xf>
    <xf numFmtId="4" fontId="5" fillId="3" borderId="13" xfId="4" applyNumberFormat="1" applyFont="1" applyFill="1" applyBorder="1" applyAlignment="1" applyProtection="1">
      <alignment horizontal="right" wrapText="1"/>
    </xf>
    <xf numFmtId="4" fontId="8" fillId="4" borderId="13" xfId="6" applyNumberFormat="1" applyFont="1" applyFill="1" applyBorder="1" applyAlignment="1" applyProtection="1">
      <alignment horizontal="center"/>
    </xf>
    <xf numFmtId="4" fontId="8" fillId="4" borderId="13" xfId="6" applyNumberFormat="1" applyFont="1" applyFill="1" applyBorder="1" applyAlignment="1" applyProtection="1">
      <alignment horizontal="right"/>
    </xf>
    <xf numFmtId="0" fontId="6" fillId="0" borderId="15" xfId="0" applyFont="1" applyBorder="1" applyAlignment="1" applyProtection="1">
      <alignment horizontal="right" wrapText="1"/>
    </xf>
    <xf numFmtId="4" fontId="6" fillId="0" borderId="15" xfId="0" applyNumberFormat="1" applyFont="1" applyBorder="1" applyAlignment="1" applyProtection="1">
      <alignment horizontal="right" wrapText="1"/>
    </xf>
    <xf numFmtId="49" fontId="8" fillId="5" borderId="13" xfId="0" applyNumberFormat="1" applyFont="1" applyFill="1" applyBorder="1" applyAlignment="1" applyProtection="1">
      <alignment horizontal="right" vertical="top"/>
    </xf>
    <xf numFmtId="4" fontId="9" fillId="5" borderId="13" xfId="0" applyNumberFormat="1" applyFont="1" applyFill="1" applyBorder="1" applyAlignment="1" applyProtection="1">
      <alignment horizontal="center" wrapText="1"/>
    </xf>
    <xf numFmtId="49" fontId="9" fillId="5" borderId="13" xfId="0" applyNumberFormat="1" applyFont="1" applyFill="1" applyBorder="1" applyAlignment="1" applyProtection="1">
      <alignment horizontal="right" wrapText="1"/>
    </xf>
    <xf numFmtId="0" fontId="8" fillId="4" borderId="13" xfId="0" applyFont="1" applyFill="1" applyBorder="1" applyAlignment="1" applyProtection="1">
      <alignment horizontal="right" wrapText="1"/>
    </xf>
    <xf numFmtId="4" fontId="5" fillId="6" borderId="13" xfId="5" applyNumberFormat="1" applyFont="1" applyFill="1" applyBorder="1" applyAlignment="1" applyProtection="1">
      <alignment horizontal="center" wrapText="1"/>
    </xf>
    <xf numFmtId="4" fontId="5" fillId="6" borderId="13" xfId="0" applyNumberFormat="1" applyFont="1" applyFill="1" applyBorder="1" applyAlignment="1" applyProtection="1">
      <alignment horizontal="right"/>
    </xf>
    <xf numFmtId="0" fontId="8" fillId="0" borderId="13" xfId="0" applyFont="1" applyBorder="1" applyAlignment="1" applyProtection="1">
      <alignment horizontal="center"/>
    </xf>
    <xf numFmtId="4" fontId="8" fillId="0" borderId="13" xfId="5" applyNumberFormat="1" applyFont="1" applyFill="1" applyBorder="1" applyAlignment="1" applyProtection="1">
      <alignment horizontal="right"/>
    </xf>
    <xf numFmtId="168" fontId="8" fillId="0" borderId="13" xfId="0" applyNumberFormat="1" applyFont="1" applyBorder="1" applyAlignment="1" applyProtection="1">
      <alignment horizontal="left" vertical="top" wrapText="1"/>
    </xf>
    <xf numFmtId="49" fontId="8" fillId="6" borderId="13" xfId="0" applyNumberFormat="1" applyFont="1" applyFill="1" applyBorder="1" applyAlignment="1" applyProtection="1">
      <alignment horizontal="left" vertical="top"/>
    </xf>
    <xf numFmtId="4" fontId="5" fillId="6" borderId="13" xfId="0" applyNumberFormat="1" applyFont="1" applyFill="1" applyBorder="1" applyAlignment="1" applyProtection="1">
      <alignment horizontal="center"/>
    </xf>
    <xf numFmtId="4" fontId="8" fillId="6" borderId="13" xfId="5" applyNumberFormat="1" applyFont="1" applyFill="1" applyBorder="1" applyAlignment="1" applyProtection="1">
      <alignment horizontal="right"/>
    </xf>
    <xf numFmtId="49" fontId="8" fillId="0" borderId="13" xfId="0" applyNumberFormat="1" applyFont="1" applyBorder="1" applyAlignment="1" applyProtection="1">
      <alignment horizontal="left" vertical="top"/>
    </xf>
    <xf numFmtId="0" fontId="8" fillId="0" borderId="14" xfId="7" applyFont="1" applyBorder="1" applyAlignment="1" applyProtection="1">
      <alignment vertical="top"/>
    </xf>
    <xf numFmtId="49" fontId="8" fillId="0" borderId="14" xfId="0" applyNumberFormat="1" applyFont="1" applyBorder="1" applyAlignment="1" applyProtection="1">
      <alignment horizontal="left" vertical="top"/>
    </xf>
    <xf numFmtId="0" fontId="8" fillId="0" borderId="14" xfId="0" applyFont="1" applyBorder="1" applyAlignment="1" applyProtection="1">
      <alignment wrapText="1"/>
    </xf>
    <xf numFmtId="0" fontId="7" fillId="0" borderId="0" xfId="0" applyFont="1" applyAlignment="1" applyProtection="1">
      <alignment horizontal="right"/>
    </xf>
    <xf numFmtId="4" fontId="7" fillId="0" borderId="0" xfId="0" applyNumberFormat="1" applyFont="1" applyAlignment="1" applyProtection="1">
      <alignment horizontal="right"/>
    </xf>
    <xf numFmtId="0" fontId="8" fillId="0" borderId="14" xfId="0" applyFont="1" applyBorder="1" applyAlignment="1" applyProtection="1">
      <alignment horizontal="center" vertical="top"/>
    </xf>
    <xf numFmtId="4" fontId="8" fillId="0" borderId="13" xfId="8" applyNumberFormat="1" applyFont="1" applyFill="1" applyBorder="1" applyAlignment="1" applyProtection="1">
      <alignment horizontal="right" vertical="top" wrapText="1"/>
    </xf>
    <xf numFmtId="0" fontId="12" fillId="0" borderId="13" xfId="0" applyFont="1" applyBorder="1" applyAlignment="1" applyProtection="1">
      <alignment horizontal="left" vertical="top" wrapText="1"/>
    </xf>
    <xf numFmtId="0" fontId="13" fillId="0" borderId="13" xfId="0" applyFont="1" applyBorder="1" applyAlignment="1" applyProtection="1">
      <alignment horizontal="justify" vertical="top" wrapText="1"/>
    </xf>
    <xf numFmtId="4" fontId="7" fillId="0" borderId="13" xfId="8" applyNumberFormat="1" applyFont="1" applyBorder="1" applyAlignment="1" applyProtection="1">
      <alignment horizontal="right" vertical="top"/>
    </xf>
    <xf numFmtId="49" fontId="7" fillId="0" borderId="14" xfId="7" applyNumberFormat="1" applyFont="1" applyBorder="1" applyAlignment="1" applyProtection="1">
      <alignment vertical="top"/>
    </xf>
    <xf numFmtId="0" fontId="7" fillId="0" borderId="14" xfId="0" applyFont="1" applyBorder="1" applyAlignment="1" applyProtection="1">
      <alignment horizontal="left" vertical="top" wrapText="1"/>
    </xf>
    <xf numFmtId="4" fontId="7" fillId="0" borderId="14" xfId="0" applyNumberFormat="1" applyFont="1" applyBorder="1" applyAlignment="1" applyProtection="1">
      <alignment horizontal="right" vertical="top"/>
    </xf>
    <xf numFmtId="4" fontId="7" fillId="0" borderId="14" xfId="8" applyNumberFormat="1" applyFont="1" applyBorder="1" applyAlignment="1" applyProtection="1">
      <alignment horizontal="right" vertical="top"/>
    </xf>
    <xf numFmtId="4" fontId="7" fillId="0" borderId="14" xfId="5" applyNumberFormat="1" applyFont="1" applyFill="1" applyBorder="1" applyAlignment="1" applyProtection="1">
      <alignment horizontal="right" vertical="top"/>
    </xf>
    <xf numFmtId="0" fontId="8" fillId="0" borderId="0" xfId="0" applyFont="1" applyAlignment="1" applyProtection="1">
      <alignment vertical="top"/>
    </xf>
    <xf numFmtId="49" fontId="30" fillId="0" borderId="13" xfId="7" applyNumberFormat="1" applyFont="1" applyBorder="1" applyAlignment="1" applyProtection="1">
      <alignment vertical="top"/>
    </xf>
    <xf numFmtId="49" fontId="30" fillId="4" borderId="13" xfId="6" applyNumberFormat="1" applyFont="1" applyFill="1" applyBorder="1" applyAlignment="1" applyProtection="1">
      <alignment vertical="top"/>
    </xf>
    <xf numFmtId="49" fontId="30" fillId="4" borderId="13" xfId="6" applyNumberFormat="1" applyFont="1" applyFill="1" applyBorder="1" applyAlignment="1" applyProtection="1">
      <alignment horizontal="right" vertical="top"/>
    </xf>
    <xf numFmtId="0" fontId="5" fillId="0" borderId="15" xfId="0" applyFont="1" applyBorder="1" applyAlignment="1" applyProtection="1">
      <alignment horizontal="center" vertical="top" wrapText="1"/>
    </xf>
    <xf numFmtId="49" fontId="8" fillId="0" borderId="15" xfId="0" applyNumberFormat="1" applyFont="1" applyBorder="1" applyAlignment="1" applyProtection="1">
      <alignment horizontal="center" vertical="top"/>
    </xf>
    <xf numFmtId="4" fontId="5" fillId="0" borderId="15" xfId="0" applyNumberFormat="1" applyFont="1" applyBorder="1" applyAlignment="1" applyProtection="1">
      <alignment horizontal="center" vertical="top" wrapText="1"/>
    </xf>
    <xf numFmtId="0" fontId="8" fillId="0" borderId="0" xfId="0" applyFont="1" applyAlignment="1" applyProtection="1">
      <alignment horizontal="center" vertical="top"/>
    </xf>
    <xf numFmtId="4" fontId="8" fillId="0" borderId="13" xfId="0" quotePrefix="1" applyNumberFormat="1" applyFont="1" applyBorder="1" applyAlignment="1" applyProtection="1">
      <alignment horizontal="center" vertical="top" wrapText="1"/>
    </xf>
    <xf numFmtId="4" fontId="8" fillId="0" borderId="13" xfId="5" quotePrefix="1" applyNumberFormat="1" applyFont="1" applyBorder="1" applyAlignment="1" applyProtection="1">
      <alignment horizontal="right" vertical="top" wrapText="1"/>
    </xf>
    <xf numFmtId="4" fontId="5" fillId="3" borderId="13" xfId="4" quotePrefix="1" applyNumberFormat="1" applyFont="1" applyFill="1" applyBorder="1" applyAlignment="1" applyProtection="1">
      <alignment horizontal="right" vertical="top" wrapText="1"/>
    </xf>
    <xf numFmtId="4" fontId="8" fillId="4" borderId="13" xfId="6" quotePrefix="1" applyNumberFormat="1" applyFont="1" applyFill="1" applyBorder="1" applyAlignment="1" applyProtection="1">
      <alignment horizontal="right" vertical="top"/>
    </xf>
    <xf numFmtId="4" fontId="8" fillId="4" borderId="13" xfId="0" quotePrefix="1" applyNumberFormat="1" applyFont="1" applyFill="1" applyBorder="1" applyAlignment="1" applyProtection="1">
      <alignment horizontal="right" vertical="top"/>
    </xf>
    <xf numFmtId="4" fontId="5" fillId="6" borderId="13" xfId="0" quotePrefix="1" applyNumberFormat="1" applyFont="1" applyFill="1" applyBorder="1" applyAlignment="1" applyProtection="1">
      <alignment horizontal="right" vertical="top"/>
    </xf>
    <xf numFmtId="0" fontId="30" fillId="0" borderId="13" xfId="0" applyFont="1" applyBorder="1" applyAlignment="1" applyProtection="1">
      <alignment horizontal="left" vertical="top" wrapText="1"/>
    </xf>
    <xf numFmtId="4" fontId="30" fillId="0" borderId="13" xfId="0" applyNumberFormat="1" applyFont="1" applyBorder="1" applyAlignment="1" applyProtection="1">
      <alignment horizontal="center" vertical="top"/>
    </xf>
    <xf numFmtId="4" fontId="30" fillId="0" borderId="13" xfId="5" applyNumberFormat="1" applyFont="1" applyBorder="1" applyAlignment="1" applyProtection="1">
      <alignment horizontal="right" vertical="top"/>
    </xf>
    <xf numFmtId="0" fontId="30" fillId="4" borderId="13" xfId="0" applyFont="1" applyFill="1" applyBorder="1" applyAlignment="1" applyProtection="1">
      <alignment horizontal="left" vertical="top" wrapText="1"/>
    </xf>
    <xf numFmtId="4" fontId="30" fillId="4" borderId="13" xfId="0" quotePrefix="1" applyNumberFormat="1" applyFont="1" applyFill="1" applyBorder="1" applyAlignment="1" applyProtection="1">
      <alignment horizontal="right" vertical="top"/>
    </xf>
    <xf numFmtId="4" fontId="30" fillId="4" borderId="13" xfId="0" applyNumberFormat="1" applyFont="1" applyFill="1" applyBorder="1" applyAlignment="1" applyProtection="1">
      <alignment horizontal="right" vertical="top"/>
    </xf>
    <xf numFmtId="49" fontId="30" fillId="0" borderId="13" xfId="0" applyNumberFormat="1" applyFont="1" applyBorder="1" applyAlignment="1" applyProtection="1">
      <alignment horizontal="right" vertical="top"/>
    </xf>
    <xf numFmtId="4" fontId="30" fillId="0" borderId="13" xfId="5" quotePrefix="1" applyNumberFormat="1" applyFont="1" applyBorder="1" applyAlignment="1" applyProtection="1">
      <alignment horizontal="right" vertical="top"/>
    </xf>
    <xf numFmtId="4" fontId="30" fillId="0" borderId="13" xfId="0" applyNumberFormat="1" applyFont="1" applyBorder="1" applyAlignment="1" applyProtection="1">
      <alignment horizontal="right" vertical="top"/>
    </xf>
    <xf numFmtId="0" fontId="32" fillId="0" borderId="13" xfId="0" applyFont="1" applyBorder="1" applyAlignment="1" applyProtection="1">
      <alignment horizontal="left" vertical="top" wrapText="1"/>
    </xf>
    <xf numFmtId="4" fontId="8" fillId="0" borderId="13" xfId="0" quotePrefix="1" applyNumberFormat="1" applyFont="1" applyBorder="1" applyAlignment="1" applyProtection="1">
      <alignment horizontal="right" vertical="top"/>
    </xf>
    <xf numFmtId="4" fontId="8" fillId="0" borderId="13" xfId="5" applyNumberFormat="1" applyFont="1" applyBorder="1" applyAlignment="1" applyProtection="1">
      <alignment horizontal="right" vertical="top"/>
    </xf>
    <xf numFmtId="4" fontId="5" fillId="6" borderId="13" xfId="5" quotePrefix="1" applyNumberFormat="1" applyFont="1" applyFill="1" applyBorder="1" applyAlignment="1" applyProtection="1">
      <alignment horizontal="right" vertical="top" wrapText="1"/>
    </xf>
    <xf numFmtId="49" fontId="30" fillId="0" borderId="13" xfId="7"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0" fontId="30" fillId="0" borderId="13" xfId="0" applyFont="1" applyFill="1" applyBorder="1" applyAlignment="1" applyProtection="1">
      <alignment horizontal="left" vertical="top" wrapText="1"/>
    </xf>
    <xf numFmtId="49" fontId="8" fillId="0" borderId="0" xfId="0" applyNumberFormat="1" applyFont="1" applyAlignment="1" applyProtection="1">
      <alignment vertical="top"/>
    </xf>
    <xf numFmtId="49" fontId="8" fillId="0" borderId="0" xfId="0" applyNumberFormat="1" applyFont="1" applyAlignment="1" applyProtection="1">
      <alignment horizontal="right" vertical="top"/>
    </xf>
    <xf numFmtId="0" fontId="8" fillId="0" borderId="0" xfId="0" applyFont="1" applyAlignment="1" applyProtection="1">
      <alignment horizontal="left" vertical="top" wrapText="1"/>
    </xf>
    <xf numFmtId="4" fontId="8" fillId="0" borderId="0" xfId="0" applyNumberFormat="1" applyFont="1" applyAlignment="1" applyProtection="1">
      <alignment horizontal="right" vertical="top"/>
    </xf>
    <xf numFmtId="4" fontId="8" fillId="0" borderId="0" xfId="0" applyNumberFormat="1" applyFont="1" applyAlignment="1" applyProtection="1">
      <alignment vertical="top"/>
    </xf>
    <xf numFmtId="0" fontId="8" fillId="4" borderId="13" xfId="0" quotePrefix="1" applyFont="1" applyFill="1" applyBorder="1" applyAlignment="1" applyProtection="1">
      <alignment horizontal="right" vertical="top" wrapText="1"/>
    </xf>
    <xf numFmtId="0" fontId="28" fillId="4" borderId="13" xfId="0" applyFont="1" applyFill="1" applyBorder="1" applyAlignment="1" applyProtection="1">
      <alignment horizontal="left" vertical="top" wrapText="1"/>
    </xf>
    <xf numFmtId="0" fontId="28" fillId="0" borderId="13" xfId="0" applyFont="1" applyBorder="1" applyAlignment="1" applyProtection="1">
      <alignment horizontal="left" vertical="top" wrapText="1"/>
    </xf>
    <xf numFmtId="4" fontId="28" fillId="0" borderId="13" xfId="5" applyNumberFormat="1" applyFont="1" applyBorder="1" applyAlignment="1" applyProtection="1">
      <alignment horizontal="right" vertical="top"/>
    </xf>
    <xf numFmtId="0" fontId="28" fillId="0" borderId="13" xfId="0" quotePrefix="1" applyFont="1" applyBorder="1" applyAlignment="1" applyProtection="1">
      <alignment horizontal="left" vertical="top" wrapText="1"/>
    </xf>
    <xf numFmtId="0" fontId="28" fillId="0" borderId="13" xfId="0" applyFont="1" applyFill="1" applyBorder="1" applyAlignment="1" applyProtection="1">
      <alignment horizontal="left" vertical="top" wrapText="1"/>
    </xf>
    <xf numFmtId="0" fontId="8" fillId="0" borderId="13" xfId="0" applyFont="1" applyFill="1" applyBorder="1" applyAlignment="1" applyProtection="1">
      <alignment horizontal="left" vertical="top" wrapText="1"/>
    </xf>
    <xf numFmtId="49" fontId="28" fillId="4" borderId="13" xfId="6" applyNumberFormat="1" applyFont="1" applyFill="1" applyBorder="1" applyAlignment="1" applyProtection="1">
      <alignment horizontal="right" vertical="top"/>
    </xf>
    <xf numFmtId="49" fontId="28" fillId="0" borderId="13" xfId="7" applyNumberFormat="1" applyFont="1" applyBorder="1" applyAlignment="1" applyProtection="1">
      <alignment vertical="top"/>
    </xf>
    <xf numFmtId="49" fontId="9" fillId="5" borderId="13" xfId="0" quotePrefix="1" applyNumberFormat="1" applyFont="1" applyFill="1" applyBorder="1" applyAlignment="1" applyProtection="1">
      <alignment horizontal="right" vertical="top" wrapText="1"/>
    </xf>
    <xf numFmtId="0" fontId="25" fillId="0" borderId="0" xfId="0" applyFont="1" applyFill="1" applyAlignment="1" applyProtection="1">
      <alignment vertical="top"/>
    </xf>
    <xf numFmtId="0" fontId="8" fillId="3" borderId="13" xfId="6" quotePrefix="1" applyFont="1" applyFill="1" applyBorder="1" applyAlignment="1" applyProtection="1">
      <alignment horizontal="right" vertical="top"/>
    </xf>
    <xf numFmtId="4" fontId="8" fillId="0" borderId="13" xfId="5" quotePrefix="1" applyNumberFormat="1" applyFont="1" applyFill="1" applyBorder="1" applyAlignment="1" applyProtection="1">
      <alignment horizontal="right" vertical="top" wrapText="1"/>
    </xf>
    <xf numFmtId="14" fontId="26" fillId="0" borderId="0" xfId="6" applyNumberFormat="1" applyFont="1" applyAlignment="1" applyProtection="1">
      <alignment horizontal="left" vertical="center"/>
    </xf>
    <xf numFmtId="0" fontId="27" fillId="0" borderId="0" xfId="0" applyFont="1" applyAlignment="1" applyProtection="1">
      <alignment vertical="top"/>
    </xf>
    <xf numFmtId="0" fontId="28" fillId="0" borderId="0" xfId="0" applyFont="1" applyAlignment="1" applyProtection="1">
      <alignment vertical="top"/>
    </xf>
    <xf numFmtId="0" fontId="27" fillId="0" borderId="0" xfId="6" applyFont="1" applyProtection="1"/>
    <xf numFmtId="0" fontId="29" fillId="0" borderId="0" xfId="0" applyFont="1" applyAlignment="1" applyProtection="1">
      <alignment vertical="top"/>
    </xf>
    <xf numFmtId="4" fontId="28" fillId="4" borderId="13" xfId="0" quotePrefix="1" applyNumberFormat="1" applyFont="1" applyFill="1" applyBorder="1" applyAlignment="1" applyProtection="1">
      <alignment horizontal="right" vertical="top"/>
    </xf>
    <xf numFmtId="4" fontId="28" fillId="0" borderId="13" xfId="0" applyNumberFormat="1" applyFont="1" applyBorder="1" applyAlignment="1" applyProtection="1">
      <alignment horizontal="center" vertical="top"/>
    </xf>
    <xf numFmtId="4" fontId="28" fillId="0" borderId="13" xfId="5" quotePrefix="1" applyNumberFormat="1" applyFont="1" applyFill="1" applyBorder="1" applyAlignment="1" applyProtection="1">
      <alignment horizontal="right" vertical="top"/>
    </xf>
    <xf numFmtId="44" fontId="5" fillId="0" borderId="15" xfId="1" applyFont="1" applyBorder="1" applyAlignment="1" applyProtection="1">
      <alignment horizontal="center" vertical="top" wrapText="1"/>
    </xf>
    <xf numFmtId="0" fontId="8" fillId="8" borderId="13" xfId="0" applyFont="1" applyFill="1" applyBorder="1" applyAlignment="1" applyProtection="1">
      <alignment vertical="top"/>
    </xf>
    <xf numFmtId="49" fontId="8" fillId="8" borderId="13" xfId="0" applyNumberFormat="1" applyFont="1" applyFill="1" applyBorder="1" applyAlignment="1" applyProtection="1">
      <alignment horizontal="right" vertical="top"/>
    </xf>
    <xf numFmtId="49" fontId="9" fillId="8" borderId="13" xfId="0" applyNumberFormat="1" applyFont="1" applyFill="1" applyBorder="1" applyAlignment="1" applyProtection="1">
      <alignment horizontal="left" vertical="top" wrapText="1"/>
    </xf>
    <xf numFmtId="44" fontId="9" fillId="5" borderId="13" xfId="1" applyFont="1" applyFill="1" applyBorder="1" applyAlignment="1" applyProtection="1">
      <alignment horizontal="right" vertical="top" wrapText="1"/>
    </xf>
    <xf numFmtId="44" fontId="8" fillId="5" borderId="13" xfId="1" applyFont="1" applyFill="1" applyBorder="1" applyAlignment="1" applyProtection="1">
      <alignment horizontal="right" vertical="top" wrapText="1"/>
    </xf>
    <xf numFmtId="0" fontId="5" fillId="9" borderId="13" xfId="4" applyFont="1" applyFill="1" applyBorder="1" applyAlignment="1" applyProtection="1">
      <alignment horizontal="left" vertical="top" wrapText="1"/>
    </xf>
    <xf numFmtId="44" fontId="5" fillId="3" borderId="13" xfId="1" applyFont="1" applyFill="1" applyBorder="1" applyAlignment="1" applyProtection="1">
      <alignment horizontal="right" vertical="top" wrapText="1"/>
    </xf>
    <xf numFmtId="44" fontId="8" fillId="3" borderId="13" xfId="1" applyFont="1" applyFill="1" applyBorder="1" applyAlignment="1" applyProtection="1">
      <alignment horizontal="right" vertical="top" wrapText="1"/>
    </xf>
    <xf numFmtId="0" fontId="8" fillId="10" borderId="13" xfId="7" applyFont="1" applyFill="1" applyBorder="1" applyAlignment="1" applyProtection="1">
      <alignment vertical="top"/>
    </xf>
    <xf numFmtId="49" fontId="8" fillId="10" borderId="13" xfId="0" applyNumberFormat="1" applyFont="1" applyFill="1" applyBorder="1" applyAlignment="1" applyProtection="1">
      <alignment horizontal="right" vertical="top"/>
    </xf>
    <xf numFmtId="0" fontId="8" fillId="10" borderId="13" xfId="0" applyFont="1" applyFill="1" applyBorder="1" applyAlignment="1" applyProtection="1">
      <alignment horizontal="left" vertical="top" wrapText="1"/>
    </xf>
    <xf numFmtId="0" fontId="8" fillId="4" borderId="13" xfId="13" applyFont="1" applyFill="1" applyBorder="1" applyAlignment="1" applyProtection="1">
      <alignment horizontal="left" vertical="top"/>
    </xf>
    <xf numFmtId="44" fontId="8" fillId="4" borderId="13" xfId="1" applyFont="1" applyFill="1" applyBorder="1" applyAlignment="1" applyProtection="1">
      <alignment horizontal="right" vertical="top"/>
    </xf>
    <xf numFmtId="44" fontId="8" fillId="4" borderId="13" xfId="1" applyFont="1" applyFill="1" applyBorder="1" applyAlignment="1" applyProtection="1">
      <alignment horizontal="right" vertical="top" wrapText="1"/>
    </xf>
    <xf numFmtId="0" fontId="8" fillId="11" borderId="13" xfId="7" applyFont="1" applyFill="1" applyBorder="1" applyAlignment="1" applyProtection="1">
      <alignment vertical="top"/>
    </xf>
    <xf numFmtId="49" fontId="8" fillId="11" borderId="13" xfId="0" applyNumberFormat="1" applyFont="1" applyFill="1" applyBorder="1" applyAlignment="1" applyProtection="1">
      <alignment horizontal="right" vertical="top"/>
    </xf>
    <xf numFmtId="0" fontId="5" fillId="11" borderId="13" xfId="0" applyFont="1" applyFill="1" applyBorder="1" applyAlignment="1" applyProtection="1">
      <alignment horizontal="left" vertical="top" wrapText="1"/>
    </xf>
    <xf numFmtId="44" fontId="8" fillId="0" borderId="13" xfId="1" applyFont="1" applyFill="1" applyBorder="1" applyAlignment="1" applyProtection="1">
      <alignment horizontal="right" vertical="top" wrapText="1"/>
    </xf>
    <xf numFmtId="0" fontId="4" fillId="0" borderId="13" xfId="0" applyFont="1" applyBorder="1" applyAlignment="1" applyProtection="1">
      <alignment horizontal="center"/>
    </xf>
    <xf numFmtId="0" fontId="4" fillId="0" borderId="13" xfId="0" applyFont="1" applyBorder="1" applyProtection="1"/>
    <xf numFmtId="0" fontId="4" fillId="0" borderId="13" xfId="0" applyFont="1" applyBorder="1" applyAlignment="1" applyProtection="1">
      <alignment wrapText="1"/>
    </xf>
    <xf numFmtId="0" fontId="4" fillId="0" borderId="13" xfId="0" applyFont="1" applyBorder="1" applyAlignment="1" applyProtection="1">
      <alignment horizontal="center" wrapText="1"/>
    </xf>
    <xf numFmtId="0" fontId="4" fillId="0" borderId="13" xfId="14" applyFont="1" applyBorder="1" applyAlignment="1" applyProtection="1">
      <alignment horizontal="center"/>
    </xf>
    <xf numFmtId="0" fontId="4" fillId="0" borderId="13" xfId="0" applyFont="1" applyBorder="1" applyAlignment="1" applyProtection="1">
      <alignment horizontal="left" vertical="center"/>
    </xf>
    <xf numFmtId="0" fontId="4" fillId="0" borderId="13" xfId="15" applyFont="1" applyBorder="1" applyProtection="1"/>
    <xf numFmtId="0" fontId="8" fillId="0" borderId="13" xfId="0" applyFont="1" applyFill="1" applyBorder="1" applyAlignment="1" applyProtection="1">
      <alignment horizontal="justify" vertical="top" wrapText="1"/>
    </xf>
    <xf numFmtId="0" fontId="4" fillId="0" borderId="13" xfId="15" applyFont="1" applyFill="1" applyBorder="1" applyProtection="1"/>
    <xf numFmtId="4" fontId="8" fillId="0" borderId="13" xfId="0" applyNumberFormat="1" applyFont="1" applyFill="1" applyBorder="1" applyAlignment="1" applyProtection="1">
      <alignment horizontal="center" vertical="top"/>
    </xf>
    <xf numFmtId="0" fontId="8" fillId="0" borderId="13" xfId="15" applyFont="1" applyFill="1" applyBorder="1" applyAlignment="1" applyProtection="1">
      <alignment horizontal="left" vertical="top" wrapText="1"/>
    </xf>
    <xf numFmtId="0" fontId="8" fillId="0" borderId="13" xfId="15" applyFont="1" applyBorder="1" applyAlignment="1" applyProtection="1">
      <alignment horizontal="left" vertical="top" wrapText="1"/>
    </xf>
    <xf numFmtId="49" fontId="8" fillId="0" borderId="13" xfId="0" applyNumberFormat="1" applyFont="1" applyFill="1" applyBorder="1" applyAlignment="1" applyProtection="1">
      <alignment horizontal="right" vertical="top"/>
    </xf>
    <xf numFmtId="44" fontId="8" fillId="0" borderId="0" xfId="1" applyFont="1" applyAlignment="1" applyProtection="1">
      <alignment vertical="top"/>
    </xf>
    <xf numFmtId="49" fontId="8" fillId="0" borderId="14" xfId="0" applyNumberFormat="1" applyFont="1" applyBorder="1" applyAlignment="1" applyProtection="1">
      <alignment horizontal="right" vertical="top"/>
    </xf>
    <xf numFmtId="0" fontId="8" fillId="0" borderId="14" xfId="0" applyFont="1" applyBorder="1" applyAlignment="1" applyProtection="1">
      <alignment horizontal="justify" vertical="top" wrapText="1"/>
    </xf>
    <xf numFmtId="0" fontId="4" fillId="0" borderId="14" xfId="0" applyFont="1" applyBorder="1" applyAlignment="1" applyProtection="1">
      <alignment horizontal="center" wrapText="1"/>
    </xf>
    <xf numFmtId="4" fontId="8" fillId="0" borderId="14" xfId="0" applyNumberFormat="1" applyFont="1" applyBorder="1" applyAlignment="1" applyProtection="1">
      <alignment horizontal="center" vertical="top"/>
    </xf>
    <xf numFmtId="49" fontId="8" fillId="0" borderId="15" xfId="7" applyNumberFormat="1" applyFont="1" applyFill="1" applyBorder="1" applyAlignment="1" applyProtection="1">
      <alignment vertical="top"/>
    </xf>
    <xf numFmtId="49" fontId="8" fillId="0" borderId="15" xfId="0" applyNumberFormat="1" applyFont="1" applyFill="1" applyBorder="1" applyAlignment="1" applyProtection="1">
      <alignment horizontal="right" vertical="top"/>
    </xf>
    <xf numFmtId="0" fontId="8" fillId="0" borderId="15" xfId="0" applyFont="1" applyFill="1" applyBorder="1" applyAlignment="1" applyProtection="1">
      <alignment horizontal="justify" vertical="top" wrapText="1"/>
    </xf>
    <xf numFmtId="0" fontId="8" fillId="0" borderId="15" xfId="0" applyFont="1" applyFill="1" applyBorder="1" applyAlignment="1" applyProtection="1">
      <alignment horizontal="left" vertical="top" wrapText="1"/>
    </xf>
    <xf numFmtId="4" fontId="8" fillId="0" borderId="15" xfId="0" applyNumberFormat="1" applyFont="1" applyFill="1" applyBorder="1" applyAlignment="1" applyProtection="1">
      <alignment horizontal="center" vertical="top"/>
    </xf>
    <xf numFmtId="4" fontId="8" fillId="0" borderId="15" xfId="5" applyNumberFormat="1" applyFont="1" applyFill="1" applyBorder="1" applyAlignment="1" applyProtection="1">
      <alignment horizontal="right" vertical="top" wrapText="1"/>
    </xf>
    <xf numFmtId="44" fontId="8" fillId="0" borderId="15" xfId="1" applyFont="1" applyFill="1" applyBorder="1" applyAlignment="1" applyProtection="1">
      <alignment horizontal="right" vertical="top" wrapText="1"/>
    </xf>
    <xf numFmtId="0" fontId="0" fillId="0" borderId="0" xfId="0" applyProtection="1"/>
    <xf numFmtId="2" fontId="0" fillId="0" borderId="0" xfId="0" applyNumberFormat="1" applyProtection="1"/>
    <xf numFmtId="0" fontId="3" fillId="0" borderId="0" xfId="0" applyFont="1" applyProtection="1"/>
    <xf numFmtId="164" fontId="0" fillId="0" borderId="0" xfId="0" applyNumberFormat="1" applyProtection="1"/>
    <xf numFmtId="0" fontId="0" fillId="0" borderId="0" xfId="0" applyFill="1" applyProtection="1"/>
    <xf numFmtId="0" fontId="37" fillId="2" borderId="2" xfId="4" applyFont="1" applyFill="1" applyBorder="1" applyAlignment="1" applyProtection="1">
      <alignment horizontal="center" vertical="top" wrapText="1"/>
    </xf>
    <xf numFmtId="0" fontId="37" fillId="2" borderId="3" xfId="4" applyFont="1" applyFill="1" applyBorder="1" applyAlignment="1" applyProtection="1">
      <alignment horizontal="center" vertical="top" wrapText="1"/>
    </xf>
    <xf numFmtId="0" fontId="37" fillId="2" borderId="4" xfId="4" applyFont="1" applyFill="1" applyBorder="1" applyAlignment="1" applyProtection="1">
      <alignment horizontal="center" vertical="top" wrapText="1"/>
    </xf>
    <xf numFmtId="0" fontId="5" fillId="0" borderId="0" xfId="4" applyFont="1" applyFill="1" applyBorder="1" applyAlignment="1" applyProtection="1">
      <alignment horizontal="center" vertical="top" wrapText="1"/>
    </xf>
    <xf numFmtId="49" fontId="35" fillId="3" borderId="5" xfId="0" applyNumberFormat="1" applyFont="1" applyFill="1" applyBorder="1" applyAlignment="1" applyProtection="1">
      <alignment horizontal="center" vertical="center"/>
    </xf>
    <xf numFmtId="49" fontId="35" fillId="3" borderId="1" xfId="0" applyNumberFormat="1" applyFont="1" applyFill="1" applyBorder="1" applyAlignment="1" applyProtection="1">
      <alignment horizontal="left" vertical="center"/>
    </xf>
    <xf numFmtId="49" fontId="36" fillId="3" borderId="1" xfId="0" applyNumberFormat="1" applyFont="1" applyFill="1" applyBorder="1" applyAlignment="1" applyProtection="1">
      <alignment horizontal="right" vertical="top"/>
    </xf>
    <xf numFmtId="44" fontId="35" fillId="3" borderId="6" xfId="1" applyFont="1" applyFill="1" applyBorder="1" applyAlignment="1" applyProtection="1">
      <alignment horizontal="right" vertical="top"/>
    </xf>
    <xf numFmtId="44" fontId="0" fillId="0" borderId="0" xfId="1" applyFont="1" applyFill="1" applyProtection="1"/>
    <xf numFmtId="0" fontId="2" fillId="0" borderId="0" xfId="3" applyProtection="1"/>
    <xf numFmtId="49" fontId="34" fillId="4" borderId="5" xfId="0" applyNumberFormat="1" applyFont="1" applyFill="1" applyBorder="1" applyAlignment="1" applyProtection="1">
      <alignment horizontal="center" vertical="center"/>
    </xf>
    <xf numFmtId="49" fontId="34" fillId="4" borderId="1" xfId="0" applyNumberFormat="1" applyFont="1" applyFill="1" applyBorder="1" applyAlignment="1" applyProtection="1">
      <alignment horizontal="left" vertical="center"/>
    </xf>
    <xf numFmtId="49" fontId="34" fillId="4" borderId="1" xfId="0" applyNumberFormat="1" applyFont="1" applyFill="1" applyBorder="1" applyAlignment="1" applyProtection="1">
      <alignment horizontal="right" vertical="top"/>
    </xf>
    <xf numFmtId="44" fontId="34" fillId="4" borderId="6" xfId="1" applyFont="1" applyFill="1" applyBorder="1" applyAlignment="1" applyProtection="1">
      <alignment horizontal="right" vertical="top"/>
    </xf>
    <xf numFmtId="44" fontId="0" fillId="0" borderId="0" xfId="0" applyNumberFormat="1" applyFill="1" applyProtection="1"/>
    <xf numFmtId="9" fontId="0" fillId="0" borderId="0" xfId="2" applyFont="1" applyFill="1" applyProtection="1"/>
    <xf numFmtId="44" fontId="34" fillId="4" borderId="1" xfId="1" applyFont="1" applyFill="1" applyBorder="1" applyAlignment="1" applyProtection="1">
      <alignment horizontal="left" vertical="center"/>
    </xf>
    <xf numFmtId="44" fontId="34" fillId="4" borderId="1" xfId="1" applyFont="1" applyFill="1" applyBorder="1" applyAlignment="1" applyProtection="1">
      <alignment horizontal="right" vertical="top"/>
    </xf>
    <xf numFmtId="0" fontId="34" fillId="4" borderId="1" xfId="0" applyNumberFormat="1" applyFont="1" applyFill="1" applyBorder="1" applyAlignment="1" applyProtection="1">
      <alignment horizontal="left" vertical="center"/>
    </xf>
    <xf numFmtId="44" fontId="0" fillId="0" borderId="0" xfId="1" applyFont="1" applyFill="1" applyBorder="1" applyProtection="1"/>
    <xf numFmtId="49" fontId="34" fillId="4" borderId="1" xfId="0" applyNumberFormat="1" applyFont="1" applyFill="1" applyBorder="1" applyAlignment="1" applyProtection="1">
      <alignment horizontal="left" vertical="center" wrapText="1"/>
    </xf>
    <xf numFmtId="49" fontId="34" fillId="4" borderId="7" xfId="0" applyNumberFormat="1" applyFont="1" applyFill="1" applyBorder="1" applyAlignment="1" applyProtection="1">
      <alignment horizontal="center" vertical="center"/>
    </xf>
    <xf numFmtId="49" fontId="34" fillId="4" borderId="8" xfId="0" applyNumberFormat="1" applyFont="1" applyFill="1" applyBorder="1" applyAlignment="1" applyProtection="1">
      <alignment horizontal="left" vertical="center"/>
    </xf>
    <xf numFmtId="49" fontId="34" fillId="4" borderId="8" xfId="0" applyNumberFormat="1" applyFont="1" applyFill="1" applyBorder="1" applyAlignment="1" applyProtection="1">
      <alignment horizontal="right" vertical="top"/>
    </xf>
    <xf numFmtId="44" fontId="34" fillId="4" borderId="9" xfId="1" applyFont="1" applyFill="1" applyBorder="1" applyAlignment="1" applyProtection="1">
      <alignment horizontal="right" vertical="top"/>
    </xf>
    <xf numFmtId="49" fontId="34" fillId="0" borderId="10" xfId="0" applyNumberFormat="1" applyFont="1" applyBorder="1" applyAlignment="1" applyProtection="1">
      <alignment horizontal="right" vertical="top"/>
    </xf>
    <xf numFmtId="49" fontId="34" fillId="0" borderId="11" xfId="0" applyNumberFormat="1" applyFont="1" applyBorder="1" applyAlignment="1" applyProtection="1">
      <alignment horizontal="right" vertical="top"/>
    </xf>
    <xf numFmtId="44" fontId="34" fillId="0" borderId="12" xfId="1" applyFont="1" applyFill="1" applyBorder="1" applyAlignment="1" applyProtection="1">
      <alignment horizontal="right" vertical="top"/>
    </xf>
    <xf numFmtId="0" fontId="0" fillId="0" borderId="0" xfId="0" applyFill="1" applyBorder="1" applyProtection="1"/>
    <xf numFmtId="49" fontId="36" fillId="3" borderId="2" xfId="0" applyNumberFormat="1" applyFont="1" applyFill="1" applyBorder="1" applyAlignment="1" applyProtection="1">
      <alignment horizontal="right" vertical="top"/>
    </xf>
    <xf numFmtId="49" fontId="35" fillId="3" borderId="3" xfId="0" applyNumberFormat="1" applyFont="1" applyFill="1" applyBorder="1" applyAlignment="1" applyProtection="1">
      <alignment horizontal="right" vertical="top"/>
    </xf>
    <xf numFmtId="44" fontId="35" fillId="3" borderId="4" xfId="1" applyNumberFormat="1" applyFont="1" applyFill="1" applyBorder="1" applyAlignment="1" applyProtection="1">
      <alignment horizontal="right" vertical="top"/>
    </xf>
    <xf numFmtId="165" fontId="6" fillId="0" borderId="0" xfId="1" applyNumberFormat="1" applyFont="1" applyFill="1" applyBorder="1" applyAlignment="1" applyProtection="1">
      <alignment horizontal="right" vertical="top"/>
    </xf>
    <xf numFmtId="49" fontId="34" fillId="0" borderId="5" xfId="0" applyNumberFormat="1" applyFont="1" applyFill="1" applyBorder="1" applyAlignment="1" applyProtection="1">
      <alignment horizontal="right" vertical="top"/>
    </xf>
    <xf numFmtId="49" fontId="38" fillId="0" borderId="1" xfId="0" applyNumberFormat="1" applyFont="1" applyFill="1" applyBorder="1" applyAlignment="1" applyProtection="1">
      <alignment horizontal="right" vertical="center"/>
    </xf>
    <xf numFmtId="9" fontId="38" fillId="0" borderId="1" xfId="2" applyFont="1" applyFill="1" applyBorder="1" applyAlignment="1" applyProtection="1">
      <alignment horizontal="right" vertical="top"/>
    </xf>
    <xf numFmtId="44" fontId="38" fillId="0" borderId="6" xfId="1" applyNumberFormat="1" applyFont="1" applyFill="1" applyBorder="1" applyAlignment="1" applyProtection="1">
      <alignment horizontal="right" vertical="top"/>
    </xf>
    <xf numFmtId="49" fontId="36" fillId="3" borderId="5" xfId="0" applyNumberFormat="1" applyFont="1" applyFill="1" applyBorder="1" applyAlignment="1" applyProtection="1">
      <alignment horizontal="right" vertical="top"/>
    </xf>
    <xf numFmtId="49" fontId="35" fillId="3" borderId="1" xfId="0" applyNumberFormat="1" applyFont="1" applyFill="1" applyBorder="1" applyAlignment="1" applyProtection="1">
      <alignment horizontal="right" vertical="top"/>
    </xf>
    <xf numFmtId="44" fontId="35" fillId="3" borderId="6" xfId="1" applyNumberFormat="1" applyFont="1" applyFill="1" applyBorder="1" applyAlignment="1" applyProtection="1">
      <alignment horizontal="right" vertical="top"/>
    </xf>
    <xf numFmtId="49" fontId="38" fillId="0" borderId="1" xfId="0" applyNumberFormat="1" applyFont="1" applyFill="1" applyBorder="1" applyAlignment="1" applyProtection="1">
      <alignment horizontal="right" vertical="top"/>
    </xf>
    <xf numFmtId="49" fontId="36" fillId="3" borderId="7" xfId="0" applyNumberFormat="1" applyFont="1" applyFill="1" applyBorder="1" applyAlignment="1" applyProtection="1">
      <alignment horizontal="right" vertical="top"/>
    </xf>
    <xf numFmtId="49" fontId="35" fillId="3" borderId="8" xfId="0" applyNumberFormat="1" applyFont="1" applyFill="1" applyBorder="1" applyAlignment="1" applyProtection="1">
      <alignment horizontal="right" vertical="top"/>
    </xf>
    <xf numFmtId="44" fontId="35" fillId="3" borderId="9" xfId="1" applyNumberFormat="1" applyFont="1" applyFill="1" applyBorder="1" applyAlignment="1" applyProtection="1">
      <alignment horizontal="right" vertical="top"/>
    </xf>
    <xf numFmtId="49" fontId="0" fillId="0" borderId="0" xfId="0" applyNumberFormat="1" applyProtection="1"/>
    <xf numFmtId="169" fontId="8" fillId="0" borderId="13" xfId="1" applyNumberFormat="1" applyFont="1" applyFill="1" applyBorder="1" applyAlignment="1" applyProtection="1">
      <alignment horizontal="right" vertical="top" wrapText="1"/>
    </xf>
    <xf numFmtId="169" fontId="8" fillId="0" borderId="14" xfId="1" applyNumberFormat="1" applyFont="1" applyFill="1" applyBorder="1" applyAlignment="1" applyProtection="1">
      <alignment horizontal="right" vertical="top" wrapText="1"/>
    </xf>
  </cellXfs>
  <cellStyles count="16">
    <cellStyle name="Comma 10" xfId="11" xr:uid="{00000000-0005-0000-0000-000000000000}"/>
    <cellStyle name="Comma 3" xfId="8" xr:uid="{00000000-0005-0000-0000-000001000000}"/>
    <cellStyle name="Hiperpovezava" xfId="3" builtinId="8"/>
    <cellStyle name="Navadno" xfId="0" builtinId="0"/>
    <cellStyle name="Navadno 13" xfId="15" xr:uid="{00000000-0005-0000-0000-000004000000}"/>
    <cellStyle name="Navadno 2 2" xfId="6" xr:uid="{00000000-0005-0000-0000-000005000000}"/>
    <cellStyle name="Navadno 2 2 2" xfId="13" xr:uid="{00000000-0005-0000-0000-000006000000}"/>
    <cellStyle name="Navadno 3" xfId="9" xr:uid="{00000000-0005-0000-0000-000007000000}"/>
    <cellStyle name="Navadno 3 26" xfId="14" xr:uid="{00000000-0005-0000-0000-000008000000}"/>
    <cellStyle name="Navadno 5" xfId="10" xr:uid="{00000000-0005-0000-0000-000009000000}"/>
    <cellStyle name="Navadno_List1" xfId="12" xr:uid="{00000000-0005-0000-0000-00000A000000}"/>
    <cellStyle name="Normal 2 2" xfId="4" xr:uid="{00000000-0005-0000-0000-00000B000000}"/>
    <cellStyle name="Normal 4" xfId="7" xr:uid="{00000000-0005-0000-0000-00000C000000}"/>
    <cellStyle name="Odstotek" xfId="2" builtinId="5"/>
    <cellStyle name="Valuta" xfId="1" builtinId="4"/>
    <cellStyle name="Vejica 2" xfId="5" xr:uid="{00000000-0005-0000-0000-00000F000000}"/>
  </cellStyles>
  <dxfs count="213">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30" formatCode="@"/>
      <alignment horizontal="lef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strike val="0"/>
        <outline val="0"/>
        <shadow val="0"/>
        <u val="none"/>
        <vertAlign val="baseline"/>
        <sz val="10"/>
        <name val="Arial Narrow"/>
        <scheme val="none"/>
      </font>
      <alignment vertical="top" textRotation="0" indent="0" justifyLastLine="0" shrinkToFit="0" readingOrder="0"/>
      <border diagonalUp="0" diagonalDown="0">
        <left/>
        <right/>
        <top style="thin">
          <color auto="1"/>
        </top>
        <bottom style="thin">
          <color auto="1"/>
        </bottom>
        <vertical/>
        <horizontal style="thin">
          <color auto="1"/>
        </horizontal>
      </border>
      <protection locked="1" hidden="0"/>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0"/>
        <name val="Arial Narrow"/>
        <scheme val="none"/>
      </font>
      <alignment vertical="top" textRotation="0" indent="0" justifyLastLine="0" shrinkToFit="0" readingOrder="0"/>
      <protection locked="1" hidden="0"/>
    </dxf>
    <dxf>
      <border>
        <bottom style="thin">
          <color auto="1"/>
        </bottom>
      </border>
    </dxf>
    <dxf>
      <font>
        <b/>
        <i val="0"/>
        <strike val="0"/>
        <condense val="0"/>
        <extend val="0"/>
        <outline val="0"/>
        <shadow val="0"/>
        <u val="none"/>
        <vertAlign val="baseline"/>
        <sz val="10"/>
        <color theme="1"/>
        <name val="Arial Narrow"/>
        <scheme val="none"/>
      </font>
      <alignment horizontal="center" vertical="top" textRotation="0" wrapText="1" indent="0" justifyLastLine="0" shrinkToFit="0" readingOrder="0"/>
      <protection locked="1" hidden="0"/>
    </dxf>
    <dxf>
      <fill>
        <gradientFill type="path" left="0.5" right="0.5" top="0.5" bottom="0.5">
          <stop position="0">
            <color rgb="FFFFC000"/>
          </stop>
          <stop position="1">
            <color rgb="FFFFFF00"/>
          </stop>
        </gradientFill>
      </fill>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Narrow"/>
        <scheme val="none"/>
      </font>
      <numFmt numFmtId="30" formatCode="@"/>
      <alignment horizontal="general" vertical="top" textRotation="0" wrapText="0" indent="0" justifyLastLine="0" shrinkToFit="0" readingOrder="0"/>
      <border diagonalUp="0" diagonalDown="0">
        <left/>
        <right/>
        <top style="thin">
          <color auto="1"/>
        </top>
        <bottom style="thin">
          <color auto="1"/>
        </bottom>
        <vertical/>
        <horizontal style="thin">
          <color auto="1"/>
        </horizontal>
      </border>
    </dxf>
    <dxf>
      <font>
        <strike val="0"/>
        <outline val="0"/>
        <shadow val="0"/>
        <u val="none"/>
        <vertAlign val="baseline"/>
        <sz val="10"/>
        <name val="Arial Narrow"/>
        <scheme val="none"/>
      </font>
      <alignment vertical="top" textRotation="0" indent="0" justifyLastLine="0" shrinkToFit="0" readingOrder="0"/>
      <border diagonalUp="0" diagonalDown="0">
        <left/>
        <right/>
        <top style="thin">
          <color auto="1"/>
        </top>
        <bottom style="thin">
          <color auto="1"/>
        </bottom>
        <vertical/>
        <horizontal style="thin">
          <color auto="1"/>
        </horizontal>
      </border>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0"/>
        <name val="Arial Narrow"/>
        <scheme val="none"/>
      </font>
      <alignment vertical="top" textRotation="0" indent="0" justifyLastLine="0" shrinkToFit="0" readingOrder="0"/>
    </dxf>
    <dxf>
      <border>
        <bottom style="thin">
          <color auto="1"/>
        </bottom>
      </border>
    </dxf>
    <dxf>
      <font>
        <b/>
        <i val="0"/>
        <strike val="0"/>
        <condense val="0"/>
        <extend val="0"/>
        <outline val="0"/>
        <shadow val="0"/>
        <u val="none"/>
        <vertAlign val="baseline"/>
        <sz val="10"/>
        <color theme="1"/>
        <name val="Arial Narrow"/>
        <scheme val="none"/>
      </font>
      <alignment horizontal="center" vertical="top" textRotation="0" wrapText="1" indent="0" justifyLastLine="0" shrinkToFit="0" readingOrder="0"/>
    </dxf>
    <dxf>
      <fill>
        <gradientFill type="path" left="0.5" right="0.5" top="0.5" bottom="0.5">
          <stop position="0">
            <color rgb="FFFFC000"/>
          </stop>
          <stop position="1">
            <color rgb="FFFFFF00"/>
          </stop>
        </gradientFill>
      </fill>
    </dxf>
    <dxf>
      <fill>
        <gradientFill type="path" left="0.5" right="0.5" top="0.5" bottom="0.5">
          <stop position="0">
            <color rgb="FFFFC000"/>
          </stop>
          <stop position="1">
            <color rgb="FFFFFF00"/>
          </stop>
        </gradientFill>
      </fill>
    </dxf>
    <dxf>
      <font>
        <b val="0"/>
        <i val="0"/>
        <strike val="0"/>
        <condense val="0"/>
        <extend val="0"/>
        <outline val="0"/>
        <shadow val="0"/>
        <u val="none"/>
        <vertAlign val="baseline"/>
        <sz val="10"/>
        <color auto="1"/>
        <name val="Arial Narrow"/>
        <scheme val="none"/>
      </font>
      <alignment horizontal="right" vertical="top" textRotation="0" wrapText="0" indent="0" justifyLastLine="0" shrinkToFit="0" readingOrder="0"/>
      <border diagonalUp="0" diagonalDown="0">
        <left/>
        <right/>
        <top style="thin">
          <color auto="1"/>
        </top>
        <bottom style="thin">
          <color auto="1"/>
        </bottom>
      </border>
      <protection locked="1" hidden="0"/>
    </dxf>
    <dxf>
      <font>
        <b val="0"/>
        <i val="0"/>
        <strike val="0"/>
        <condense val="0"/>
        <extend val="0"/>
        <outline val="0"/>
        <shadow val="0"/>
        <u val="none"/>
        <vertAlign val="baseline"/>
        <sz val="10"/>
        <color auto="1"/>
        <name val="Arial Narrow"/>
        <scheme val="none"/>
      </font>
      <alignment horizontal="right" vertical="top" textRotation="0" wrapText="0" indent="0" justifyLastLine="0" shrinkToFit="0" readingOrder="0"/>
      <border diagonalUp="0" diagonalDown="0">
        <left/>
        <right/>
        <top style="thin">
          <color auto="1"/>
        </top>
        <bottom style="thin">
          <color auto="1"/>
        </bottom>
      </border>
      <protection locked="1" hidden="0"/>
    </dxf>
    <dxf>
      <font>
        <b val="0"/>
        <i val="0"/>
        <strike val="0"/>
        <condense val="0"/>
        <extend val="0"/>
        <outline val="0"/>
        <shadow val="0"/>
        <u val="none"/>
        <vertAlign val="baseline"/>
        <sz val="10"/>
        <color auto="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border>
      <protection locked="1" hidden="0"/>
    </dxf>
    <dxf>
      <font>
        <b val="0"/>
        <i val="0"/>
        <strike val="0"/>
        <condense val="0"/>
        <extend val="0"/>
        <outline val="0"/>
        <shadow val="0"/>
        <u val="none"/>
        <vertAlign val="baseline"/>
        <sz val="10"/>
        <color auto="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border>
      <protection locked="1" hidden="0"/>
    </dxf>
    <dxf>
      <font>
        <b val="0"/>
        <i val="0"/>
        <strike val="0"/>
        <condense val="0"/>
        <extend val="0"/>
        <outline val="0"/>
        <shadow val="0"/>
        <u val="none"/>
        <vertAlign val="baseline"/>
        <sz val="10"/>
        <color auto="1"/>
        <name val="Arial Narrow"/>
        <scheme val="none"/>
      </font>
      <alignment horizontal="left" vertical="top" textRotation="0" wrapText="1" indent="0" justifyLastLine="0" shrinkToFit="0" readingOrder="0"/>
      <border diagonalUp="0" diagonalDown="0">
        <left/>
        <right/>
        <top style="thin">
          <color auto="1"/>
        </top>
        <bottom style="thin">
          <color auto="1"/>
        </bottom>
      </border>
      <protection locked="1" hidden="0"/>
    </dxf>
    <dxf>
      <font>
        <b val="0"/>
        <i val="0"/>
        <strike val="0"/>
        <condense val="0"/>
        <extend val="0"/>
        <outline val="0"/>
        <shadow val="0"/>
        <u val="none"/>
        <vertAlign val="baseline"/>
        <sz val="10"/>
        <color auto="1"/>
        <name val="Arial Narrow"/>
        <scheme val="none"/>
      </font>
      <alignment horizontal="left" vertical="top" textRotation="0" wrapText="1" indent="0" justifyLastLine="0" shrinkToFit="0" readingOrder="0"/>
      <border diagonalUp="0" diagonalDown="0">
        <left/>
        <right/>
        <top style="thin">
          <color auto="1"/>
        </top>
        <bottom style="thin">
          <color auto="1"/>
        </bottom>
      </border>
      <protection locked="1" hidden="0"/>
    </dxf>
    <dxf>
      <font>
        <b val="0"/>
        <i val="0"/>
        <strike val="0"/>
        <condense val="0"/>
        <extend val="0"/>
        <outline val="0"/>
        <shadow val="0"/>
        <u val="none"/>
        <vertAlign val="baseline"/>
        <sz val="10"/>
        <color auto="1"/>
        <name val="Arial Narrow"/>
        <scheme val="none"/>
      </font>
      <numFmt numFmtId="30" formatCode="@"/>
      <alignment horizontal="right" vertical="top" textRotation="0" wrapText="0" indent="0" justifyLastLine="0" shrinkToFit="0" readingOrder="0"/>
      <border diagonalUp="0" diagonalDown="0">
        <left/>
        <right/>
        <top style="thin">
          <color auto="1"/>
        </top>
        <bottom style="thin">
          <color auto="1"/>
        </bottom>
      </border>
      <protection locked="1" hidden="0"/>
    </dxf>
    <dxf>
      <font>
        <b val="0"/>
        <i val="0"/>
        <strike val="0"/>
        <condense val="0"/>
        <extend val="0"/>
        <outline val="0"/>
        <shadow val="0"/>
        <u val="none"/>
        <vertAlign val="baseline"/>
        <sz val="10"/>
        <color auto="1"/>
        <name val="Arial Narrow"/>
        <scheme val="none"/>
      </font>
      <numFmt numFmtId="30" formatCode="@"/>
      <alignment horizontal="general" vertical="top" textRotation="0" wrapText="0" indent="0" justifyLastLine="0" shrinkToFit="0" readingOrder="0"/>
      <border diagonalUp="0" diagonalDown="0">
        <left/>
        <right/>
        <top style="thin">
          <color auto="1"/>
        </top>
        <bottom style="thin">
          <color auto="1"/>
        </bottom>
      </border>
      <protection locked="1" hidden="0"/>
    </dxf>
    <dxf>
      <font>
        <strike val="0"/>
        <outline val="0"/>
        <shadow val="0"/>
        <u val="none"/>
        <vertAlign val="baseline"/>
        <sz val="10"/>
        <color auto="1"/>
        <name val="Arial Narrow"/>
        <scheme val="none"/>
      </font>
      <alignment vertical="top" textRotation="0" indent="0" justifyLastLine="0" shrinkToFit="0" readingOrder="0"/>
      <border diagonalUp="0" diagonalDown="0">
        <left/>
        <right/>
        <top style="thin">
          <color auto="1"/>
        </top>
        <bottom style="thin">
          <color auto="1"/>
        </bottom>
      </border>
      <protection locked="1" hidden="0"/>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0"/>
        <color auto="1"/>
        <name val="Arial Narrow"/>
        <scheme val="none"/>
      </font>
      <alignment vertical="top" textRotation="0" indent="0" justifyLastLine="0" shrinkToFit="0" readingOrder="0"/>
      <protection locked="1" hidden="0"/>
    </dxf>
    <dxf>
      <border>
        <bottom style="thin">
          <color auto="1"/>
        </bottom>
      </border>
    </dxf>
    <dxf>
      <font>
        <b/>
        <i val="0"/>
        <strike val="0"/>
        <condense val="0"/>
        <extend val="0"/>
        <outline val="0"/>
        <shadow val="0"/>
        <u val="none"/>
        <vertAlign val="baseline"/>
        <sz val="10"/>
        <color auto="1"/>
        <name val="Arial Narrow"/>
        <scheme val="none"/>
      </font>
      <alignment horizontal="center" vertical="top" textRotation="0" wrapText="1" indent="0" justifyLastLine="0" shrinkToFit="0" readingOrder="0"/>
      <protection locked="1" hidden="0"/>
    </dxf>
    <dxf>
      <fill>
        <gradientFill type="path" left="0.5" right="0.5" top="0.5" bottom="0.5">
          <stop position="0">
            <color rgb="FFFFC000"/>
          </stop>
          <stop position="1">
            <color rgb="FFFFFF00"/>
          </stop>
        </gradientFill>
      </fill>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30" formatCode="@"/>
      <alignment horizontal="general"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strike val="0"/>
        <outline val="0"/>
        <shadow val="0"/>
        <u val="none"/>
        <vertAlign val="baseline"/>
        <sz val="10"/>
        <name val="Arial Narrow"/>
        <scheme val="none"/>
      </font>
      <alignment vertical="top" textRotation="0" indent="0" justifyLastLine="0" shrinkToFit="0" readingOrder="0"/>
      <border diagonalUp="0" diagonalDown="0">
        <left/>
        <right/>
        <top style="thin">
          <color auto="1"/>
        </top>
        <bottom style="thin">
          <color auto="1"/>
        </bottom>
        <vertical/>
        <horizontal style="thin">
          <color auto="1"/>
        </horizontal>
      </border>
      <protection locked="1" hidden="0"/>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0"/>
        <name val="Arial Narrow"/>
        <scheme val="none"/>
      </font>
      <alignment vertical="top" textRotation="0" indent="0" justifyLastLine="0" shrinkToFit="0" readingOrder="0"/>
      <protection locked="1" hidden="0"/>
    </dxf>
    <dxf>
      <border>
        <bottom style="thin">
          <color auto="1"/>
        </bottom>
      </border>
    </dxf>
    <dxf>
      <font>
        <b/>
        <i val="0"/>
        <strike val="0"/>
        <condense val="0"/>
        <extend val="0"/>
        <outline val="0"/>
        <shadow val="0"/>
        <u val="none"/>
        <vertAlign val="baseline"/>
        <sz val="10"/>
        <color theme="1"/>
        <name val="Arial Narrow"/>
        <scheme val="none"/>
      </font>
      <alignment horizontal="center" vertical="top" textRotation="0" wrapText="1" indent="0" justifyLastLine="0" shrinkToFit="0" readingOrder="0"/>
      <protection locked="1" hidden="0"/>
    </dxf>
    <dxf>
      <fill>
        <gradientFill type="path" left="0.5" right="0.5" top="0.5" bottom="0.5">
          <stop position="0">
            <color rgb="FFFFC000"/>
          </stop>
          <stop position="1">
            <color rgb="FFFFFF00"/>
          </stop>
        </gradientFill>
      </fill>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30" formatCode="@"/>
      <alignment horizontal="general"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strike val="0"/>
        <outline val="0"/>
        <shadow val="0"/>
        <u val="none"/>
        <vertAlign val="baseline"/>
        <sz val="10"/>
        <name val="Arial Narrow"/>
        <scheme val="none"/>
      </font>
      <alignment vertical="top" textRotation="0" indent="0" justifyLastLine="0" shrinkToFit="0" readingOrder="0"/>
      <border diagonalUp="0" diagonalDown="0">
        <left/>
        <right/>
        <top style="thin">
          <color auto="1"/>
        </top>
        <bottom style="thin">
          <color auto="1"/>
        </bottom>
        <vertical/>
        <horizontal style="thin">
          <color auto="1"/>
        </horizontal>
      </border>
      <protection locked="1" hidden="0"/>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0"/>
        <name val="Arial Narrow"/>
        <scheme val="none"/>
      </font>
      <alignment vertical="top" textRotation="0" indent="0" justifyLastLine="0" shrinkToFit="0" readingOrder="0"/>
      <protection locked="1" hidden="0"/>
    </dxf>
    <dxf>
      <border>
        <bottom style="thin">
          <color auto="1"/>
        </bottom>
      </border>
    </dxf>
    <dxf>
      <font>
        <b/>
        <i val="0"/>
        <strike val="0"/>
        <condense val="0"/>
        <extend val="0"/>
        <outline val="0"/>
        <shadow val="0"/>
        <u val="none"/>
        <vertAlign val="baseline"/>
        <sz val="10"/>
        <color theme="1"/>
        <name val="Arial Narrow"/>
        <scheme val="none"/>
      </font>
      <alignment horizontal="center" vertical="top" textRotation="0" wrapText="1" indent="0" justifyLastLine="0" shrinkToFit="0" readingOrder="0"/>
      <protection locked="1" hidden="0"/>
    </dxf>
    <dxf>
      <fill>
        <gradientFill type="path" left="0.5" right="0.5" top="0.5" bottom="0.5">
          <stop position="0">
            <color rgb="FFFFC000"/>
          </stop>
          <stop position="1">
            <color rgb="FFFFFF00"/>
          </stop>
        </gradientFill>
      </fill>
    </dxf>
    <dxf>
      <font>
        <b val="0"/>
        <i val="0"/>
        <strike val="0"/>
        <condense val="0"/>
        <extend val="0"/>
        <outline val="0"/>
        <shadow val="0"/>
        <u val="none"/>
        <vertAlign val="baseline"/>
        <sz val="10"/>
        <color auto="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auto="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auto="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auto="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auto="1"/>
        <name val="Arial Narrow"/>
        <scheme val="none"/>
      </font>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auto="1"/>
        <name val="Arial Narrow"/>
        <scheme val="none"/>
      </font>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auto="1"/>
        <name val="Arial Narrow"/>
        <scheme val="none"/>
      </font>
      <numFmt numFmtId="30" formatCode="@"/>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auto="1"/>
        <name val="Arial Narrow"/>
        <scheme val="none"/>
      </font>
      <numFmt numFmtId="30" formatCode="@"/>
      <alignment horizontal="general"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strike val="0"/>
        <outline val="0"/>
        <shadow val="0"/>
        <u val="none"/>
        <vertAlign val="baseline"/>
        <sz val="10"/>
        <color auto="1"/>
        <name val="Arial Narrow"/>
        <scheme val="none"/>
      </font>
      <alignment vertical="top" textRotation="0" indent="0" justifyLastLine="0" shrinkToFit="0" readingOrder="0"/>
      <border diagonalUp="0" diagonalDown="0">
        <left/>
        <right/>
        <top style="thin">
          <color auto="1"/>
        </top>
        <bottom style="thin">
          <color auto="1"/>
        </bottom>
        <vertical/>
        <horizontal style="thin">
          <color auto="1"/>
        </horizontal>
      </border>
      <protection locked="1" hidden="0"/>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0"/>
        <color auto="1"/>
        <name val="Arial Narrow"/>
        <scheme val="none"/>
      </font>
      <alignment vertical="top" textRotation="0" indent="0" justifyLastLine="0" shrinkToFit="0" readingOrder="0"/>
      <protection locked="1" hidden="0"/>
    </dxf>
    <dxf>
      <border>
        <bottom style="thin">
          <color auto="1"/>
        </bottom>
      </border>
    </dxf>
    <dxf>
      <font>
        <b/>
        <i val="0"/>
        <strike val="0"/>
        <condense val="0"/>
        <extend val="0"/>
        <outline val="0"/>
        <shadow val="0"/>
        <u val="none"/>
        <vertAlign val="baseline"/>
        <sz val="10"/>
        <color auto="1"/>
        <name val="Arial Narrow"/>
        <scheme val="none"/>
      </font>
      <alignment horizontal="center" vertical="top" textRotation="0" wrapText="1" indent="0" justifyLastLine="0" shrinkToFit="0" readingOrder="0"/>
      <protection locked="1" hidden="0"/>
    </dxf>
    <dxf>
      <fill>
        <gradientFill type="path" left="0.5" right="0.5" top="0.5" bottom="0.5">
          <stop position="0">
            <color rgb="FFFFC000"/>
          </stop>
          <stop position="1">
            <color rgb="FFFFFF00"/>
          </stop>
        </gradientFill>
      </fill>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30" formatCode="@"/>
      <alignment horizontal="general"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strike val="0"/>
        <outline val="0"/>
        <shadow val="0"/>
        <u val="none"/>
        <vertAlign val="baseline"/>
        <sz val="10"/>
        <name val="Arial Narrow"/>
        <scheme val="none"/>
      </font>
      <alignment vertical="top" textRotation="0" indent="0" justifyLastLine="0" shrinkToFit="0" readingOrder="0"/>
      <border diagonalUp="0" diagonalDown="0">
        <left/>
        <right/>
        <top style="thin">
          <color auto="1"/>
        </top>
        <bottom style="thin">
          <color auto="1"/>
        </bottom>
        <vertical/>
        <horizontal style="thin">
          <color auto="1"/>
        </horizontal>
      </border>
      <protection locked="1" hidden="0"/>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0"/>
        <name val="Arial Narrow"/>
        <scheme val="none"/>
      </font>
      <alignment vertical="top" textRotation="0" indent="0" justifyLastLine="0" shrinkToFit="0" readingOrder="0"/>
      <protection locked="1" hidden="0"/>
    </dxf>
    <dxf>
      <border>
        <bottom style="thin">
          <color auto="1"/>
        </bottom>
      </border>
    </dxf>
    <dxf>
      <font>
        <b/>
        <i val="0"/>
        <strike val="0"/>
        <condense val="0"/>
        <extend val="0"/>
        <outline val="0"/>
        <shadow val="0"/>
        <u val="none"/>
        <vertAlign val="baseline"/>
        <sz val="10"/>
        <color theme="1"/>
        <name val="Arial Narrow"/>
        <scheme val="none"/>
      </font>
      <alignment horizontal="center" vertical="top" textRotation="0" wrapText="1" indent="0" justifyLastLine="0" shrinkToFit="0" readingOrder="0"/>
      <protection locked="1" hidden="0"/>
    </dxf>
    <dxf>
      <fill>
        <gradientFill type="path" left="0.5" right="0.5" top="0.5" bottom="0.5">
          <stop position="0">
            <color rgb="FFFFC000"/>
          </stop>
          <stop position="1">
            <color rgb="FFFFFF00"/>
          </stop>
        </gradientFill>
      </fill>
    </dxf>
    <dxf>
      <font>
        <b val="0"/>
        <i val="0"/>
        <strike val="0"/>
        <condense val="0"/>
        <extend val="0"/>
        <outline val="0"/>
        <shadow val="0"/>
        <u val="none"/>
        <vertAlign val="baseline"/>
        <sz val="10"/>
        <color auto="1"/>
        <name val="Arial Narrow"/>
        <scheme val="none"/>
      </font>
      <numFmt numFmtId="4" formatCode="#,##0.00"/>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4" formatCode="#,##0.00"/>
      <fill>
        <patternFill patternType="solid">
          <fgColor indexed="64"/>
          <bgColor theme="9" tint="0.59999389629810485"/>
        </patternFill>
      </fill>
      <alignment horizontal="right"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Arial Narrow"/>
        <scheme val="none"/>
      </font>
      <numFmt numFmtId="4" formatCode="#,##0.00"/>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Narrow"/>
        <scheme val="none"/>
      </font>
      <numFmt numFmtId="4" formatCode="#,##0.00"/>
      <alignment horizontal="right" vertical="bottom"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Narrow"/>
        <scheme val="none"/>
      </font>
      <numFmt numFmtId="4" formatCode="#,##0.00"/>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Narrow"/>
        <scheme val="none"/>
      </font>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auto="1"/>
        <name val="Arial Narrow"/>
        <scheme val="none"/>
      </font>
      <numFmt numFmtId="167" formatCode="0.00_)"/>
      <alignment horizontal="general" vertical="top" textRotation="0" wrapText="1" indent="0" justifyLastLine="0" shrinkToFit="0" readingOrder="0"/>
    </dxf>
    <dxf>
      <font>
        <b val="0"/>
        <i val="0"/>
        <strike val="0"/>
        <condense val="0"/>
        <extend val="0"/>
        <outline val="0"/>
        <shadow val="0"/>
        <u val="none"/>
        <vertAlign val="baseline"/>
        <sz val="10"/>
        <color auto="1"/>
        <name val="Arial Narrow"/>
        <scheme val="none"/>
      </font>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auto="1"/>
        <name val="Arial Narrow"/>
        <scheme val="none"/>
      </font>
      <numFmt numFmtId="30" formatCode="@"/>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30" formatCode="@"/>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Arial Narrow"/>
        <scheme val="none"/>
      </font>
      <numFmt numFmtId="30" formatCode="@"/>
      <alignment horizontal="general"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bottom/>
      </border>
    </dxf>
    <dxf>
      <font>
        <strike val="0"/>
        <outline val="0"/>
        <shadow val="0"/>
        <u val="none"/>
        <vertAlign val="baseline"/>
        <sz val="10"/>
        <color auto="1"/>
        <name val="Arial Narrow"/>
        <scheme val="none"/>
      </font>
      <alignment vertical="top" textRotation="0" indent="0" justifyLastLine="0" shrinkToFit="0" readingOrder="0"/>
      <border diagonalUp="0" diagonalDown="0">
        <left/>
        <right/>
        <top style="thin">
          <color auto="1"/>
        </top>
        <bottom style="thin">
          <color auto="1"/>
        </bottom>
        <vertical/>
        <horizontal style="thin">
          <color auto="1"/>
        </horizontal>
      </border>
      <protection locked="1" hidden="0"/>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0"/>
        <color auto="1"/>
        <name val="Arial Narrow"/>
        <scheme val="none"/>
      </font>
      <alignment vertical="top" textRotation="0" indent="0" justifyLastLine="0" shrinkToFit="0" readingOrder="0"/>
      <protection locked="1" hidden="0"/>
    </dxf>
    <dxf>
      <border>
        <bottom style="thin">
          <color auto="1"/>
        </bottom>
      </border>
    </dxf>
    <dxf>
      <font>
        <b/>
        <i val="0"/>
        <strike val="0"/>
        <condense val="0"/>
        <extend val="0"/>
        <outline val="0"/>
        <shadow val="0"/>
        <u val="none"/>
        <vertAlign val="baseline"/>
        <sz val="10"/>
        <color theme="1"/>
        <name val="Arial Narrow"/>
        <scheme val="none"/>
      </font>
      <alignment horizontal="center" vertical="top" textRotation="0" wrapText="1" indent="0" justifyLastLine="0" shrinkToFit="0" readingOrder="0"/>
      <protection locked="1" hidden="0"/>
    </dxf>
    <dxf>
      <fill>
        <gradientFill type="path" left="0.5" right="0.5" top="0.5" bottom="0.5">
          <stop position="0">
            <color rgb="FFFFC000"/>
          </stop>
          <stop position="1">
            <color rgb="FFFFFF00"/>
          </stop>
        </gradientFill>
      </fill>
    </dxf>
    <dxf>
      <font>
        <b val="0"/>
        <i val="0"/>
        <strike val="0"/>
        <condense val="0"/>
        <extend val="0"/>
        <outline val="0"/>
        <shadow val="0"/>
        <u val="none"/>
        <vertAlign val="baseline"/>
        <sz val="10"/>
        <color theme="1"/>
        <name val="Arial Narrow"/>
        <scheme val="none"/>
      </font>
      <numFmt numFmtId="4" formatCode="#,##0.00"/>
      <fill>
        <patternFill patternType="none">
          <fgColor indexed="64"/>
          <bgColor indexed="65"/>
        </patternFill>
      </fill>
      <alignment horizontal="righ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4" formatCode="#,##0.00"/>
      <fill>
        <patternFill patternType="solid">
          <fgColor indexed="64"/>
          <bgColor theme="9" tint="0.59999389629810485"/>
        </patternFill>
      </fill>
      <alignment horizontal="right"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auto="1"/>
        <name val="Arial Narrow"/>
        <scheme val="none"/>
      </font>
      <numFmt numFmtId="167" formatCode="0.00_)"/>
      <alignment horizontal="general" vertical="top"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30" formatCode="@"/>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Arial Narrow"/>
        <scheme val="none"/>
      </font>
      <numFmt numFmtId="30" formatCode="@"/>
      <alignment horizontal="general"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bottom/>
      </border>
    </dxf>
    <dxf>
      <font>
        <strike val="0"/>
        <outline val="0"/>
        <shadow val="0"/>
        <u val="none"/>
        <vertAlign val="baseline"/>
        <sz val="10"/>
        <name val="Arial Narrow"/>
        <scheme val="none"/>
      </font>
      <alignment vertical="top" textRotation="0" indent="0" justifyLastLine="0" shrinkToFit="0" readingOrder="0"/>
      <border diagonalUp="0" diagonalDown="0">
        <left/>
        <right/>
        <top style="thin">
          <color auto="1"/>
        </top>
        <bottom style="thin">
          <color auto="1"/>
        </bottom>
        <vertical/>
        <horizontal style="thin">
          <color auto="1"/>
        </horizontal>
      </border>
      <protection locked="1" hidden="0"/>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0"/>
        <name val="Arial Narrow"/>
        <scheme val="none"/>
      </font>
      <alignment vertical="top" textRotation="0" indent="0" justifyLastLine="0" shrinkToFit="0" readingOrder="0"/>
      <protection locked="1" hidden="0"/>
    </dxf>
    <dxf>
      <border>
        <bottom style="thin">
          <color auto="1"/>
        </bottom>
      </border>
    </dxf>
    <dxf>
      <font>
        <b/>
        <i val="0"/>
        <strike val="0"/>
        <condense val="0"/>
        <extend val="0"/>
        <outline val="0"/>
        <shadow val="0"/>
        <u val="none"/>
        <vertAlign val="baseline"/>
        <sz val="10"/>
        <color theme="1"/>
        <name val="Arial Narrow"/>
        <scheme val="none"/>
      </font>
      <alignment horizontal="center" vertical="top" textRotation="0" wrapText="1" indent="0" justifyLastLine="0" shrinkToFit="0" readingOrder="0"/>
      <protection locked="1" hidden="0"/>
    </dxf>
    <dxf>
      <fill>
        <gradientFill type="path" left="0.5" right="0.5" top="0.5" bottom="0.5">
          <stop position="0">
            <color rgb="FFFFC000"/>
          </stop>
          <stop position="1">
            <color rgb="FFFFFF00"/>
          </stop>
        </gradientFill>
      </fill>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30" formatCode="@"/>
      <alignment horizontal="general"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strike val="0"/>
        <outline val="0"/>
        <shadow val="0"/>
        <u val="none"/>
        <vertAlign val="baseline"/>
        <sz val="10"/>
        <name val="Arial Narrow"/>
        <scheme val="none"/>
      </font>
      <alignment vertical="top" textRotation="0" indent="0" justifyLastLine="0" shrinkToFit="0" readingOrder="0"/>
      <border diagonalUp="0" diagonalDown="0">
        <left/>
        <right/>
        <top style="thin">
          <color auto="1"/>
        </top>
        <bottom style="thin">
          <color auto="1"/>
        </bottom>
        <vertical/>
        <horizontal style="thin">
          <color auto="1"/>
        </horizontal>
      </border>
      <protection locked="1" hidden="0"/>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0"/>
        <name val="Arial Narrow"/>
        <scheme val="none"/>
      </font>
      <alignment vertical="top" textRotation="0" indent="0" justifyLastLine="0" shrinkToFit="0" readingOrder="0"/>
      <protection locked="1" hidden="0"/>
    </dxf>
    <dxf>
      <border>
        <bottom style="thin">
          <color auto="1"/>
        </bottom>
      </border>
    </dxf>
    <dxf>
      <font>
        <b/>
        <i val="0"/>
        <strike val="0"/>
        <condense val="0"/>
        <extend val="0"/>
        <outline val="0"/>
        <shadow val="0"/>
        <u val="none"/>
        <vertAlign val="baseline"/>
        <sz val="10"/>
        <color theme="1"/>
        <name val="Arial Narrow"/>
        <scheme val="none"/>
      </font>
      <alignment horizontal="center" vertical="top" textRotation="0" wrapText="1" indent="0" justifyLastLine="0" shrinkToFit="0" readingOrder="0"/>
      <protection locked="1" hidden="0"/>
    </dxf>
    <dxf>
      <fill>
        <gradientFill type="path" left="0.5" right="0.5" top="0.5" bottom="0.5">
          <stop position="0">
            <color rgb="FFFFC000"/>
          </stop>
          <stop position="1">
            <color rgb="FFFFFF00"/>
          </stop>
        </gradientFill>
      </fill>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30" formatCode="@"/>
      <alignment horizontal="general"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strike val="0"/>
        <outline val="0"/>
        <shadow val="0"/>
        <u val="none"/>
        <vertAlign val="baseline"/>
        <sz val="10"/>
        <name val="Arial Narrow"/>
        <scheme val="none"/>
      </font>
      <alignment vertical="top" textRotation="0" indent="0" justifyLastLine="0" shrinkToFit="0" readingOrder="0"/>
      <border diagonalUp="0" diagonalDown="0">
        <left/>
        <right/>
        <top style="thin">
          <color auto="1"/>
        </top>
        <bottom style="thin">
          <color auto="1"/>
        </bottom>
        <vertical/>
        <horizontal style="thin">
          <color auto="1"/>
        </horizontal>
      </border>
      <protection locked="1" hidden="0"/>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0"/>
        <name val="Arial Narrow"/>
        <scheme val="none"/>
      </font>
      <alignment vertical="top" textRotation="0" indent="0" justifyLastLine="0" shrinkToFit="0" readingOrder="0"/>
      <protection locked="1" hidden="0"/>
    </dxf>
    <dxf>
      <border>
        <bottom style="thin">
          <color auto="1"/>
        </bottom>
      </border>
    </dxf>
    <dxf>
      <font>
        <b/>
        <i val="0"/>
        <strike val="0"/>
        <condense val="0"/>
        <extend val="0"/>
        <outline val="0"/>
        <shadow val="0"/>
        <u val="none"/>
        <vertAlign val="baseline"/>
        <sz val="10"/>
        <color theme="1"/>
        <name val="Arial Narrow"/>
        <scheme val="none"/>
      </font>
      <alignment horizontal="center" vertical="top" textRotation="0" wrapText="1" indent="0" justifyLastLine="0" shrinkToFit="0" readingOrder="0"/>
      <protection locked="1" hidden="0"/>
    </dxf>
    <dxf>
      <fill>
        <gradientFill type="path" left="0.5" right="0.5" top="0.5" bottom="0.5">
          <stop position="0">
            <color rgb="FFFFC000"/>
          </stop>
          <stop position="1">
            <color rgb="FFFFFF00"/>
          </stop>
        </gradientFill>
      </fill>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30" formatCode="@"/>
      <alignment horizontal="general"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strike val="0"/>
        <outline val="0"/>
        <shadow val="0"/>
        <u val="none"/>
        <vertAlign val="baseline"/>
        <sz val="10"/>
        <name val="Arial Narrow"/>
        <scheme val="none"/>
      </font>
      <alignment vertical="top" textRotation="0" indent="0" justifyLastLine="0" shrinkToFit="0" readingOrder="0"/>
      <border diagonalUp="0" diagonalDown="0">
        <left/>
        <right/>
        <top style="thin">
          <color auto="1"/>
        </top>
        <bottom style="thin">
          <color auto="1"/>
        </bottom>
        <vertical/>
        <horizontal style="thin">
          <color auto="1"/>
        </horizontal>
      </border>
      <protection locked="1" hidden="0"/>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0"/>
        <name val="Arial Narrow"/>
        <scheme val="none"/>
      </font>
      <alignment vertical="top" textRotation="0" indent="0" justifyLastLine="0" shrinkToFit="0" readingOrder="0"/>
      <protection locked="1" hidden="0"/>
    </dxf>
    <dxf>
      <border>
        <bottom style="thin">
          <color auto="1"/>
        </bottom>
      </border>
    </dxf>
    <dxf>
      <font>
        <b/>
        <i val="0"/>
        <strike val="0"/>
        <condense val="0"/>
        <extend val="0"/>
        <outline val="0"/>
        <shadow val="0"/>
        <u val="none"/>
        <vertAlign val="baseline"/>
        <sz val="10"/>
        <color theme="1"/>
        <name val="Arial Narrow"/>
        <scheme val="none"/>
      </font>
      <alignment horizontal="center" vertical="top" textRotation="0" wrapText="1" indent="0" justifyLastLine="0" shrinkToFit="0" readingOrder="0"/>
      <protection locked="1" hidden="0"/>
    </dxf>
    <dxf>
      <fill>
        <gradientFill type="path" left="0.5" right="0.5" top="0.5" bottom="0.5">
          <stop position="0">
            <color rgb="FFFFC000"/>
          </stop>
          <stop position="1">
            <color rgb="FFFFFF00"/>
          </stop>
        </gradientFill>
      </fill>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4" formatCode="#,##0.00"/>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alignment horizontal="left" vertical="top" textRotation="0" wrapText="1"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30" formatCode="@"/>
      <alignment horizontal="right"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b val="0"/>
        <i val="0"/>
        <strike val="0"/>
        <condense val="0"/>
        <extend val="0"/>
        <outline val="0"/>
        <shadow val="0"/>
        <u val="none"/>
        <vertAlign val="baseline"/>
        <sz val="10"/>
        <color theme="1"/>
        <name val="Arial Narrow"/>
        <scheme val="none"/>
      </font>
      <numFmt numFmtId="30" formatCode="@"/>
      <alignment horizontal="general" vertical="top" textRotation="0" wrapText="0" indent="0" justifyLastLine="0" shrinkToFit="0" readingOrder="0"/>
      <border diagonalUp="0" diagonalDown="0">
        <left/>
        <right/>
        <top style="thin">
          <color auto="1"/>
        </top>
        <bottom style="thin">
          <color auto="1"/>
        </bottom>
        <vertical/>
        <horizontal style="thin">
          <color auto="1"/>
        </horizontal>
      </border>
      <protection locked="1" hidden="0"/>
    </dxf>
    <dxf>
      <font>
        <strike val="0"/>
        <outline val="0"/>
        <shadow val="0"/>
        <u val="none"/>
        <vertAlign val="baseline"/>
        <sz val="10"/>
        <name val="Arial Narrow"/>
        <scheme val="none"/>
      </font>
      <alignment vertical="top" textRotation="0" indent="0" justifyLastLine="0" shrinkToFit="0" readingOrder="0"/>
      <border diagonalUp="0" diagonalDown="0">
        <left/>
        <right/>
        <top style="thin">
          <color auto="1"/>
        </top>
        <bottom style="thin">
          <color auto="1"/>
        </bottom>
        <vertical/>
        <horizontal style="thin">
          <color auto="1"/>
        </horizontal>
      </border>
      <protection locked="1" hidden="0"/>
    </dxf>
    <dxf>
      <border>
        <top style="thin">
          <color auto="1"/>
        </top>
      </border>
    </dxf>
    <dxf>
      <border diagonalUp="0" diagonalDown="0">
        <left style="thin">
          <color auto="1"/>
        </left>
        <right style="thin">
          <color auto="1"/>
        </right>
        <top style="thin">
          <color auto="1"/>
        </top>
        <bottom style="thin">
          <color auto="1"/>
        </bottom>
      </border>
    </dxf>
    <dxf>
      <font>
        <strike val="0"/>
        <outline val="0"/>
        <shadow val="0"/>
        <u val="none"/>
        <vertAlign val="baseline"/>
        <sz val="10"/>
        <name val="Arial Narrow"/>
        <scheme val="none"/>
      </font>
      <alignment vertical="top" textRotation="0" indent="0" justifyLastLine="0" shrinkToFit="0" readingOrder="0"/>
      <protection locked="1" hidden="0"/>
    </dxf>
    <dxf>
      <border>
        <bottom style="thin">
          <color auto="1"/>
        </bottom>
      </border>
    </dxf>
    <dxf>
      <font>
        <b/>
        <i val="0"/>
        <strike val="0"/>
        <condense val="0"/>
        <extend val="0"/>
        <outline val="0"/>
        <shadow val="0"/>
        <u val="none"/>
        <vertAlign val="baseline"/>
        <sz val="10"/>
        <color theme="1"/>
        <name val="Arial Narrow"/>
        <scheme val="none"/>
      </font>
      <alignment horizontal="center" vertical="top" textRotation="0" wrapText="1" indent="0" justifyLastLine="0" shrinkToFit="0" readingOrder="0"/>
      <protection locked="1" hidden="0"/>
    </dxf>
    <dxf>
      <fill>
        <gradientFill type="path" left="0.5" right="0.5" top="0.5" bottom="0.5">
          <stop position="0">
            <color rgb="FFFFC00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8</xdr:col>
      <xdr:colOff>0</xdr:colOff>
      <xdr:row>93</xdr:row>
      <xdr:rowOff>0</xdr:rowOff>
    </xdr:from>
    <xdr:ext cx="65" cy="172227"/>
    <xdr:sp macro="" textlink="">
      <xdr:nvSpPr>
        <xdr:cNvPr id="2" name="PoljeZBesedilom 1">
          <a:extLst>
            <a:ext uri="{FF2B5EF4-FFF2-40B4-BE49-F238E27FC236}">
              <a16:creationId xmlns:a16="http://schemas.microsoft.com/office/drawing/2014/main" id="{AB378BD8-6ACD-46FE-9C7A-71AB58480B63}"/>
            </a:ext>
          </a:extLst>
        </xdr:cNvPr>
        <xdr:cNvSpPr txBox="1"/>
      </xdr:nvSpPr>
      <xdr:spPr>
        <a:xfrm>
          <a:off x="11572875" y="10687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93</xdr:row>
      <xdr:rowOff>0</xdr:rowOff>
    </xdr:from>
    <xdr:ext cx="65" cy="172227"/>
    <xdr:sp macro="" textlink="">
      <xdr:nvSpPr>
        <xdr:cNvPr id="3" name="PoljeZBesedilom 2">
          <a:extLst>
            <a:ext uri="{FF2B5EF4-FFF2-40B4-BE49-F238E27FC236}">
              <a16:creationId xmlns:a16="http://schemas.microsoft.com/office/drawing/2014/main" id="{57B26314-1976-478B-AA6E-2A0E6537C05F}"/>
            </a:ext>
          </a:extLst>
        </xdr:cNvPr>
        <xdr:cNvSpPr txBox="1"/>
      </xdr:nvSpPr>
      <xdr:spPr>
        <a:xfrm>
          <a:off x="11572875" y="10687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148</xdr:row>
      <xdr:rowOff>0</xdr:rowOff>
    </xdr:from>
    <xdr:ext cx="65" cy="172227"/>
    <xdr:sp macro="" textlink="">
      <xdr:nvSpPr>
        <xdr:cNvPr id="4" name="PoljeZBesedilom 3">
          <a:extLst>
            <a:ext uri="{FF2B5EF4-FFF2-40B4-BE49-F238E27FC236}">
              <a16:creationId xmlns:a16="http://schemas.microsoft.com/office/drawing/2014/main" id="{4A38CE88-F2C7-4E17-91DB-783F2571A208}"/>
            </a:ext>
          </a:extLst>
        </xdr:cNvPr>
        <xdr:cNvSpPr txBox="1"/>
      </xdr:nvSpPr>
      <xdr:spPr>
        <a:xfrm>
          <a:off x="11572875" y="166458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148</xdr:row>
      <xdr:rowOff>0</xdr:rowOff>
    </xdr:from>
    <xdr:ext cx="65" cy="172227"/>
    <xdr:sp macro="" textlink="">
      <xdr:nvSpPr>
        <xdr:cNvPr id="5" name="PoljeZBesedilom 4">
          <a:extLst>
            <a:ext uri="{FF2B5EF4-FFF2-40B4-BE49-F238E27FC236}">
              <a16:creationId xmlns:a16="http://schemas.microsoft.com/office/drawing/2014/main" id="{F4EF12B7-9614-415A-AF54-1F8CB34B901F}"/>
            </a:ext>
          </a:extLst>
        </xdr:cNvPr>
        <xdr:cNvSpPr txBox="1"/>
      </xdr:nvSpPr>
      <xdr:spPr>
        <a:xfrm>
          <a:off x="11572875" y="166458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152</xdr:row>
      <xdr:rowOff>0</xdr:rowOff>
    </xdr:from>
    <xdr:ext cx="65" cy="172227"/>
    <xdr:sp macro="" textlink="">
      <xdr:nvSpPr>
        <xdr:cNvPr id="6" name="PoljeZBesedilom 5">
          <a:extLst>
            <a:ext uri="{FF2B5EF4-FFF2-40B4-BE49-F238E27FC236}">
              <a16:creationId xmlns:a16="http://schemas.microsoft.com/office/drawing/2014/main" id="{616CA8DD-7709-466A-8D6D-3E496E8E997D}"/>
            </a:ext>
          </a:extLst>
        </xdr:cNvPr>
        <xdr:cNvSpPr txBox="1"/>
      </xdr:nvSpPr>
      <xdr:spPr>
        <a:xfrm>
          <a:off x="11572875" y="167268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152</xdr:row>
      <xdr:rowOff>0</xdr:rowOff>
    </xdr:from>
    <xdr:ext cx="65" cy="172227"/>
    <xdr:sp macro="" textlink="">
      <xdr:nvSpPr>
        <xdr:cNvPr id="7" name="PoljeZBesedilom 6">
          <a:extLst>
            <a:ext uri="{FF2B5EF4-FFF2-40B4-BE49-F238E27FC236}">
              <a16:creationId xmlns:a16="http://schemas.microsoft.com/office/drawing/2014/main" id="{7F639546-993E-4E24-AF2F-B33CC15A8B53}"/>
            </a:ext>
          </a:extLst>
        </xdr:cNvPr>
        <xdr:cNvSpPr txBox="1"/>
      </xdr:nvSpPr>
      <xdr:spPr>
        <a:xfrm>
          <a:off x="11572875" y="167268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152</xdr:row>
      <xdr:rowOff>0</xdr:rowOff>
    </xdr:from>
    <xdr:ext cx="65" cy="172227"/>
    <xdr:sp macro="" textlink="">
      <xdr:nvSpPr>
        <xdr:cNvPr id="8" name="PoljeZBesedilom 7">
          <a:extLst>
            <a:ext uri="{FF2B5EF4-FFF2-40B4-BE49-F238E27FC236}">
              <a16:creationId xmlns:a16="http://schemas.microsoft.com/office/drawing/2014/main" id="{00E6DD85-2B45-4A7D-A389-314CDC7A8F49}"/>
            </a:ext>
          </a:extLst>
        </xdr:cNvPr>
        <xdr:cNvSpPr txBox="1"/>
      </xdr:nvSpPr>
      <xdr:spPr>
        <a:xfrm>
          <a:off x="11572875" y="167268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152</xdr:row>
      <xdr:rowOff>0</xdr:rowOff>
    </xdr:from>
    <xdr:ext cx="65" cy="172227"/>
    <xdr:sp macro="" textlink="">
      <xdr:nvSpPr>
        <xdr:cNvPr id="9" name="PoljeZBesedilom 8">
          <a:extLst>
            <a:ext uri="{FF2B5EF4-FFF2-40B4-BE49-F238E27FC236}">
              <a16:creationId xmlns:a16="http://schemas.microsoft.com/office/drawing/2014/main" id="{96126B5E-8662-4DF5-BC3F-E1ACA8C90060}"/>
            </a:ext>
          </a:extLst>
        </xdr:cNvPr>
        <xdr:cNvSpPr txBox="1"/>
      </xdr:nvSpPr>
      <xdr:spPr>
        <a:xfrm>
          <a:off x="11572875" y="167268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93</xdr:row>
      <xdr:rowOff>0</xdr:rowOff>
    </xdr:from>
    <xdr:ext cx="65" cy="172227"/>
    <xdr:sp macro="" textlink="">
      <xdr:nvSpPr>
        <xdr:cNvPr id="10" name="PoljeZBesedilom 9">
          <a:extLst>
            <a:ext uri="{FF2B5EF4-FFF2-40B4-BE49-F238E27FC236}">
              <a16:creationId xmlns:a16="http://schemas.microsoft.com/office/drawing/2014/main" id="{EEA59CDC-DAC8-475A-99E8-4FDA9206DE92}"/>
            </a:ext>
          </a:extLst>
        </xdr:cNvPr>
        <xdr:cNvSpPr txBox="1"/>
      </xdr:nvSpPr>
      <xdr:spPr>
        <a:xfrm>
          <a:off x="11572875" y="10687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93</xdr:row>
      <xdr:rowOff>0</xdr:rowOff>
    </xdr:from>
    <xdr:ext cx="65" cy="172227"/>
    <xdr:sp macro="" textlink="">
      <xdr:nvSpPr>
        <xdr:cNvPr id="11" name="PoljeZBesedilom 10">
          <a:extLst>
            <a:ext uri="{FF2B5EF4-FFF2-40B4-BE49-F238E27FC236}">
              <a16:creationId xmlns:a16="http://schemas.microsoft.com/office/drawing/2014/main" id="{8B0FD482-7BC8-4BC3-B0AE-0A40599604B6}"/>
            </a:ext>
          </a:extLst>
        </xdr:cNvPr>
        <xdr:cNvSpPr txBox="1"/>
      </xdr:nvSpPr>
      <xdr:spPr>
        <a:xfrm>
          <a:off x="11572875" y="106870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148</xdr:row>
      <xdr:rowOff>0</xdr:rowOff>
    </xdr:from>
    <xdr:ext cx="65" cy="172227"/>
    <xdr:sp macro="" textlink="">
      <xdr:nvSpPr>
        <xdr:cNvPr id="12" name="PoljeZBesedilom 11">
          <a:extLst>
            <a:ext uri="{FF2B5EF4-FFF2-40B4-BE49-F238E27FC236}">
              <a16:creationId xmlns:a16="http://schemas.microsoft.com/office/drawing/2014/main" id="{A7403257-BB52-44A3-8E7F-5BB8DA2022C8}"/>
            </a:ext>
          </a:extLst>
        </xdr:cNvPr>
        <xdr:cNvSpPr txBox="1"/>
      </xdr:nvSpPr>
      <xdr:spPr>
        <a:xfrm>
          <a:off x="11572875" y="166458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148</xdr:row>
      <xdr:rowOff>0</xdr:rowOff>
    </xdr:from>
    <xdr:ext cx="65" cy="172227"/>
    <xdr:sp macro="" textlink="">
      <xdr:nvSpPr>
        <xdr:cNvPr id="13" name="PoljeZBesedilom 12">
          <a:extLst>
            <a:ext uri="{FF2B5EF4-FFF2-40B4-BE49-F238E27FC236}">
              <a16:creationId xmlns:a16="http://schemas.microsoft.com/office/drawing/2014/main" id="{1D7F3B47-17D5-4E86-982F-E1A0C61934C3}"/>
            </a:ext>
          </a:extLst>
        </xdr:cNvPr>
        <xdr:cNvSpPr txBox="1"/>
      </xdr:nvSpPr>
      <xdr:spPr>
        <a:xfrm>
          <a:off x="11572875" y="166458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152</xdr:row>
      <xdr:rowOff>0</xdr:rowOff>
    </xdr:from>
    <xdr:ext cx="65" cy="172227"/>
    <xdr:sp macro="" textlink="">
      <xdr:nvSpPr>
        <xdr:cNvPr id="14" name="PoljeZBesedilom 13">
          <a:extLst>
            <a:ext uri="{FF2B5EF4-FFF2-40B4-BE49-F238E27FC236}">
              <a16:creationId xmlns:a16="http://schemas.microsoft.com/office/drawing/2014/main" id="{8C557959-A773-499E-B13E-FB5DD7D107E8}"/>
            </a:ext>
          </a:extLst>
        </xdr:cNvPr>
        <xdr:cNvSpPr txBox="1"/>
      </xdr:nvSpPr>
      <xdr:spPr>
        <a:xfrm>
          <a:off x="11572875" y="167268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152</xdr:row>
      <xdr:rowOff>0</xdr:rowOff>
    </xdr:from>
    <xdr:ext cx="65" cy="172227"/>
    <xdr:sp macro="" textlink="">
      <xdr:nvSpPr>
        <xdr:cNvPr id="15" name="PoljeZBesedilom 14">
          <a:extLst>
            <a:ext uri="{FF2B5EF4-FFF2-40B4-BE49-F238E27FC236}">
              <a16:creationId xmlns:a16="http://schemas.microsoft.com/office/drawing/2014/main" id="{E056B2CD-89FE-4F9B-8080-180785E64501}"/>
            </a:ext>
          </a:extLst>
        </xdr:cNvPr>
        <xdr:cNvSpPr txBox="1"/>
      </xdr:nvSpPr>
      <xdr:spPr>
        <a:xfrm>
          <a:off x="11572875" y="167268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152</xdr:row>
      <xdr:rowOff>0</xdr:rowOff>
    </xdr:from>
    <xdr:ext cx="65" cy="172227"/>
    <xdr:sp macro="" textlink="">
      <xdr:nvSpPr>
        <xdr:cNvPr id="16" name="PoljeZBesedilom 15">
          <a:extLst>
            <a:ext uri="{FF2B5EF4-FFF2-40B4-BE49-F238E27FC236}">
              <a16:creationId xmlns:a16="http://schemas.microsoft.com/office/drawing/2014/main" id="{550B8497-D25E-461C-AAE3-C9A52CFC835B}"/>
            </a:ext>
          </a:extLst>
        </xdr:cNvPr>
        <xdr:cNvSpPr txBox="1"/>
      </xdr:nvSpPr>
      <xdr:spPr>
        <a:xfrm>
          <a:off x="11572875" y="167268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152</xdr:row>
      <xdr:rowOff>0</xdr:rowOff>
    </xdr:from>
    <xdr:ext cx="65" cy="172227"/>
    <xdr:sp macro="" textlink="">
      <xdr:nvSpPr>
        <xdr:cNvPr id="17" name="PoljeZBesedilom 16">
          <a:extLst>
            <a:ext uri="{FF2B5EF4-FFF2-40B4-BE49-F238E27FC236}">
              <a16:creationId xmlns:a16="http://schemas.microsoft.com/office/drawing/2014/main" id="{B40E503D-896F-44B3-92FF-25ADB21D7A17}"/>
            </a:ext>
          </a:extLst>
        </xdr:cNvPr>
        <xdr:cNvSpPr txBox="1"/>
      </xdr:nvSpPr>
      <xdr:spPr>
        <a:xfrm>
          <a:off x="11572875" y="167268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177</xdr:row>
      <xdr:rowOff>0</xdr:rowOff>
    </xdr:from>
    <xdr:ext cx="65" cy="172227"/>
    <xdr:sp macro="" textlink="">
      <xdr:nvSpPr>
        <xdr:cNvPr id="18" name="PoljeZBesedilom 17">
          <a:extLst>
            <a:ext uri="{FF2B5EF4-FFF2-40B4-BE49-F238E27FC236}">
              <a16:creationId xmlns:a16="http://schemas.microsoft.com/office/drawing/2014/main" id="{996FF71C-4EC5-43E6-8820-9B294360D379}"/>
            </a:ext>
          </a:extLst>
        </xdr:cNvPr>
        <xdr:cNvSpPr txBox="1"/>
      </xdr:nvSpPr>
      <xdr:spPr>
        <a:xfrm>
          <a:off x="11572875" y="193357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177</xdr:row>
      <xdr:rowOff>0</xdr:rowOff>
    </xdr:from>
    <xdr:ext cx="65" cy="172227"/>
    <xdr:sp macro="" textlink="">
      <xdr:nvSpPr>
        <xdr:cNvPr id="19" name="PoljeZBesedilom 18">
          <a:extLst>
            <a:ext uri="{FF2B5EF4-FFF2-40B4-BE49-F238E27FC236}">
              <a16:creationId xmlns:a16="http://schemas.microsoft.com/office/drawing/2014/main" id="{737344F4-68F0-418C-9855-7CC683A5A438}"/>
            </a:ext>
          </a:extLst>
        </xdr:cNvPr>
        <xdr:cNvSpPr txBox="1"/>
      </xdr:nvSpPr>
      <xdr:spPr>
        <a:xfrm>
          <a:off x="11572875" y="193357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20" name="PoljeZBesedilom 19">
          <a:extLst>
            <a:ext uri="{FF2B5EF4-FFF2-40B4-BE49-F238E27FC236}">
              <a16:creationId xmlns:a16="http://schemas.microsoft.com/office/drawing/2014/main" id="{A4E2671A-9E2C-487C-8581-85514496BDB5}"/>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21" name="PoljeZBesedilom 20">
          <a:extLst>
            <a:ext uri="{FF2B5EF4-FFF2-40B4-BE49-F238E27FC236}">
              <a16:creationId xmlns:a16="http://schemas.microsoft.com/office/drawing/2014/main" id="{16A30EA6-B83E-4F6C-AFC9-5EAF8163E3F4}"/>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22" name="PoljeZBesedilom 21">
          <a:extLst>
            <a:ext uri="{FF2B5EF4-FFF2-40B4-BE49-F238E27FC236}">
              <a16:creationId xmlns:a16="http://schemas.microsoft.com/office/drawing/2014/main" id="{9A1BF948-28FB-4618-B1FB-4FE2FFECFC53}"/>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23" name="PoljeZBesedilom 22">
          <a:extLst>
            <a:ext uri="{FF2B5EF4-FFF2-40B4-BE49-F238E27FC236}">
              <a16:creationId xmlns:a16="http://schemas.microsoft.com/office/drawing/2014/main" id="{95D90033-C8D8-4115-A4CF-05B251C340BD}"/>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177</xdr:row>
      <xdr:rowOff>0</xdr:rowOff>
    </xdr:from>
    <xdr:ext cx="65" cy="172227"/>
    <xdr:sp macro="" textlink="">
      <xdr:nvSpPr>
        <xdr:cNvPr id="24" name="PoljeZBesedilom 23">
          <a:extLst>
            <a:ext uri="{FF2B5EF4-FFF2-40B4-BE49-F238E27FC236}">
              <a16:creationId xmlns:a16="http://schemas.microsoft.com/office/drawing/2014/main" id="{16C3676F-0B63-4304-ABB8-5A01660BFF49}"/>
            </a:ext>
          </a:extLst>
        </xdr:cNvPr>
        <xdr:cNvSpPr txBox="1"/>
      </xdr:nvSpPr>
      <xdr:spPr>
        <a:xfrm>
          <a:off x="11572875" y="193357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177</xdr:row>
      <xdr:rowOff>0</xdr:rowOff>
    </xdr:from>
    <xdr:ext cx="65" cy="172227"/>
    <xdr:sp macro="" textlink="">
      <xdr:nvSpPr>
        <xdr:cNvPr id="25" name="PoljeZBesedilom 24">
          <a:extLst>
            <a:ext uri="{FF2B5EF4-FFF2-40B4-BE49-F238E27FC236}">
              <a16:creationId xmlns:a16="http://schemas.microsoft.com/office/drawing/2014/main" id="{0427069D-F19E-448E-9408-E546BB91C436}"/>
            </a:ext>
          </a:extLst>
        </xdr:cNvPr>
        <xdr:cNvSpPr txBox="1"/>
      </xdr:nvSpPr>
      <xdr:spPr>
        <a:xfrm>
          <a:off x="11572875" y="193357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26" name="PoljeZBesedilom 25">
          <a:extLst>
            <a:ext uri="{FF2B5EF4-FFF2-40B4-BE49-F238E27FC236}">
              <a16:creationId xmlns:a16="http://schemas.microsoft.com/office/drawing/2014/main" id="{D23E0C26-DF77-4F70-AD73-862C892CE0B6}"/>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27" name="PoljeZBesedilom 26">
          <a:extLst>
            <a:ext uri="{FF2B5EF4-FFF2-40B4-BE49-F238E27FC236}">
              <a16:creationId xmlns:a16="http://schemas.microsoft.com/office/drawing/2014/main" id="{012FE34A-115D-4E0F-B753-C3DE4F438344}"/>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28" name="PoljeZBesedilom 27">
          <a:extLst>
            <a:ext uri="{FF2B5EF4-FFF2-40B4-BE49-F238E27FC236}">
              <a16:creationId xmlns:a16="http://schemas.microsoft.com/office/drawing/2014/main" id="{71B638F6-7446-4B85-8494-F3B3D0794933}"/>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29" name="PoljeZBesedilom 28">
          <a:extLst>
            <a:ext uri="{FF2B5EF4-FFF2-40B4-BE49-F238E27FC236}">
              <a16:creationId xmlns:a16="http://schemas.microsoft.com/office/drawing/2014/main" id="{E0767EC4-39D5-4CF1-8C60-10AAB35FEB92}"/>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240</xdr:row>
      <xdr:rowOff>0</xdr:rowOff>
    </xdr:from>
    <xdr:ext cx="65" cy="172227"/>
    <xdr:sp macro="" textlink="">
      <xdr:nvSpPr>
        <xdr:cNvPr id="30" name="PoljeZBesedilom 29">
          <a:extLst>
            <a:ext uri="{FF2B5EF4-FFF2-40B4-BE49-F238E27FC236}">
              <a16:creationId xmlns:a16="http://schemas.microsoft.com/office/drawing/2014/main" id="{BFC4DB96-8BD6-483C-8783-FE3F5FBF4977}"/>
            </a:ext>
          </a:extLst>
        </xdr:cNvPr>
        <xdr:cNvSpPr txBox="1"/>
      </xdr:nvSpPr>
      <xdr:spPr>
        <a:xfrm>
          <a:off x="11572875" y="23999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240</xdr:row>
      <xdr:rowOff>0</xdr:rowOff>
    </xdr:from>
    <xdr:ext cx="65" cy="172227"/>
    <xdr:sp macro="" textlink="">
      <xdr:nvSpPr>
        <xdr:cNvPr id="31" name="PoljeZBesedilom 30">
          <a:extLst>
            <a:ext uri="{FF2B5EF4-FFF2-40B4-BE49-F238E27FC236}">
              <a16:creationId xmlns:a16="http://schemas.microsoft.com/office/drawing/2014/main" id="{00FC288C-A3C8-4DBF-A0C2-BFD16F26ADCE}"/>
            </a:ext>
          </a:extLst>
        </xdr:cNvPr>
        <xdr:cNvSpPr txBox="1"/>
      </xdr:nvSpPr>
      <xdr:spPr>
        <a:xfrm>
          <a:off x="11572875" y="23999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240</xdr:row>
      <xdr:rowOff>0</xdr:rowOff>
    </xdr:from>
    <xdr:ext cx="65" cy="172227"/>
    <xdr:sp macro="" textlink="">
      <xdr:nvSpPr>
        <xdr:cNvPr id="32" name="PoljeZBesedilom 31">
          <a:extLst>
            <a:ext uri="{FF2B5EF4-FFF2-40B4-BE49-F238E27FC236}">
              <a16:creationId xmlns:a16="http://schemas.microsoft.com/office/drawing/2014/main" id="{1A23A081-CE7C-48BC-AFEE-702CFAD2F810}"/>
            </a:ext>
          </a:extLst>
        </xdr:cNvPr>
        <xdr:cNvSpPr txBox="1"/>
      </xdr:nvSpPr>
      <xdr:spPr>
        <a:xfrm>
          <a:off x="11572875" y="23999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240</xdr:row>
      <xdr:rowOff>0</xdr:rowOff>
    </xdr:from>
    <xdr:ext cx="65" cy="172227"/>
    <xdr:sp macro="" textlink="">
      <xdr:nvSpPr>
        <xdr:cNvPr id="33" name="PoljeZBesedilom 32">
          <a:extLst>
            <a:ext uri="{FF2B5EF4-FFF2-40B4-BE49-F238E27FC236}">
              <a16:creationId xmlns:a16="http://schemas.microsoft.com/office/drawing/2014/main" id="{669B126F-D15B-452A-8E6B-F2B897A50A5A}"/>
            </a:ext>
          </a:extLst>
        </xdr:cNvPr>
        <xdr:cNvSpPr txBox="1"/>
      </xdr:nvSpPr>
      <xdr:spPr>
        <a:xfrm>
          <a:off x="11572875" y="23999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240</xdr:row>
      <xdr:rowOff>0</xdr:rowOff>
    </xdr:from>
    <xdr:ext cx="65" cy="172227"/>
    <xdr:sp macro="" textlink="">
      <xdr:nvSpPr>
        <xdr:cNvPr id="34" name="PoljeZBesedilom 33">
          <a:extLst>
            <a:ext uri="{FF2B5EF4-FFF2-40B4-BE49-F238E27FC236}">
              <a16:creationId xmlns:a16="http://schemas.microsoft.com/office/drawing/2014/main" id="{132CCC03-DA2C-44B4-8EF4-6CE2DBC57CE9}"/>
            </a:ext>
          </a:extLst>
        </xdr:cNvPr>
        <xdr:cNvSpPr txBox="1"/>
      </xdr:nvSpPr>
      <xdr:spPr>
        <a:xfrm>
          <a:off x="11572875" y="23999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240</xdr:row>
      <xdr:rowOff>0</xdr:rowOff>
    </xdr:from>
    <xdr:ext cx="65" cy="172227"/>
    <xdr:sp macro="" textlink="">
      <xdr:nvSpPr>
        <xdr:cNvPr id="35" name="PoljeZBesedilom 34">
          <a:extLst>
            <a:ext uri="{FF2B5EF4-FFF2-40B4-BE49-F238E27FC236}">
              <a16:creationId xmlns:a16="http://schemas.microsoft.com/office/drawing/2014/main" id="{F3524949-F188-4113-8FA2-9DFE541BEE88}"/>
            </a:ext>
          </a:extLst>
        </xdr:cNvPr>
        <xdr:cNvSpPr txBox="1"/>
      </xdr:nvSpPr>
      <xdr:spPr>
        <a:xfrm>
          <a:off x="11572875" y="23999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240</xdr:row>
      <xdr:rowOff>0</xdr:rowOff>
    </xdr:from>
    <xdr:ext cx="65" cy="172227"/>
    <xdr:sp macro="" textlink="">
      <xdr:nvSpPr>
        <xdr:cNvPr id="36" name="PoljeZBesedilom 35">
          <a:extLst>
            <a:ext uri="{FF2B5EF4-FFF2-40B4-BE49-F238E27FC236}">
              <a16:creationId xmlns:a16="http://schemas.microsoft.com/office/drawing/2014/main" id="{43266344-A535-4C65-96D5-D83E1CAD2C86}"/>
            </a:ext>
          </a:extLst>
        </xdr:cNvPr>
        <xdr:cNvSpPr txBox="1"/>
      </xdr:nvSpPr>
      <xdr:spPr>
        <a:xfrm>
          <a:off x="11572875" y="23999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240</xdr:row>
      <xdr:rowOff>0</xdr:rowOff>
    </xdr:from>
    <xdr:ext cx="65" cy="172227"/>
    <xdr:sp macro="" textlink="">
      <xdr:nvSpPr>
        <xdr:cNvPr id="37" name="PoljeZBesedilom 36">
          <a:extLst>
            <a:ext uri="{FF2B5EF4-FFF2-40B4-BE49-F238E27FC236}">
              <a16:creationId xmlns:a16="http://schemas.microsoft.com/office/drawing/2014/main" id="{0C22BB83-5832-4609-B9E8-0DCDB8985732}"/>
            </a:ext>
          </a:extLst>
        </xdr:cNvPr>
        <xdr:cNvSpPr txBox="1"/>
      </xdr:nvSpPr>
      <xdr:spPr>
        <a:xfrm>
          <a:off x="11572875" y="23999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240</xdr:row>
      <xdr:rowOff>0</xdr:rowOff>
    </xdr:from>
    <xdr:ext cx="65" cy="172227"/>
    <xdr:sp macro="" textlink="">
      <xdr:nvSpPr>
        <xdr:cNvPr id="38" name="PoljeZBesedilom 37">
          <a:extLst>
            <a:ext uri="{FF2B5EF4-FFF2-40B4-BE49-F238E27FC236}">
              <a16:creationId xmlns:a16="http://schemas.microsoft.com/office/drawing/2014/main" id="{69CF697E-88A2-4B38-9EAB-95FF749C8370}"/>
            </a:ext>
          </a:extLst>
        </xdr:cNvPr>
        <xdr:cNvSpPr txBox="1"/>
      </xdr:nvSpPr>
      <xdr:spPr>
        <a:xfrm>
          <a:off x="11572875" y="23999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240</xdr:row>
      <xdr:rowOff>0</xdr:rowOff>
    </xdr:from>
    <xdr:ext cx="65" cy="172227"/>
    <xdr:sp macro="" textlink="">
      <xdr:nvSpPr>
        <xdr:cNvPr id="39" name="PoljeZBesedilom 38">
          <a:extLst>
            <a:ext uri="{FF2B5EF4-FFF2-40B4-BE49-F238E27FC236}">
              <a16:creationId xmlns:a16="http://schemas.microsoft.com/office/drawing/2014/main" id="{7D129CD9-B794-4D47-A0EB-0B1F08E91278}"/>
            </a:ext>
          </a:extLst>
        </xdr:cNvPr>
        <xdr:cNvSpPr txBox="1"/>
      </xdr:nvSpPr>
      <xdr:spPr>
        <a:xfrm>
          <a:off x="11572875" y="23999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240</xdr:row>
      <xdr:rowOff>0</xdr:rowOff>
    </xdr:from>
    <xdr:ext cx="65" cy="172227"/>
    <xdr:sp macro="" textlink="">
      <xdr:nvSpPr>
        <xdr:cNvPr id="40" name="PoljeZBesedilom 39">
          <a:extLst>
            <a:ext uri="{FF2B5EF4-FFF2-40B4-BE49-F238E27FC236}">
              <a16:creationId xmlns:a16="http://schemas.microsoft.com/office/drawing/2014/main" id="{75EB72A2-F3C7-4060-871A-07846CA5B804}"/>
            </a:ext>
          </a:extLst>
        </xdr:cNvPr>
        <xdr:cNvSpPr txBox="1"/>
      </xdr:nvSpPr>
      <xdr:spPr>
        <a:xfrm>
          <a:off x="11572875" y="23999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240</xdr:row>
      <xdr:rowOff>0</xdr:rowOff>
    </xdr:from>
    <xdr:ext cx="65" cy="172227"/>
    <xdr:sp macro="" textlink="">
      <xdr:nvSpPr>
        <xdr:cNvPr id="41" name="PoljeZBesedilom 40">
          <a:extLst>
            <a:ext uri="{FF2B5EF4-FFF2-40B4-BE49-F238E27FC236}">
              <a16:creationId xmlns:a16="http://schemas.microsoft.com/office/drawing/2014/main" id="{AE4FBFE4-F769-4579-AA8B-A20D0EF15750}"/>
            </a:ext>
          </a:extLst>
        </xdr:cNvPr>
        <xdr:cNvSpPr txBox="1"/>
      </xdr:nvSpPr>
      <xdr:spPr>
        <a:xfrm>
          <a:off x="11572875" y="23999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240</xdr:row>
      <xdr:rowOff>0</xdr:rowOff>
    </xdr:from>
    <xdr:ext cx="65" cy="172227"/>
    <xdr:sp macro="" textlink="">
      <xdr:nvSpPr>
        <xdr:cNvPr id="42" name="PoljeZBesedilom 41">
          <a:extLst>
            <a:ext uri="{FF2B5EF4-FFF2-40B4-BE49-F238E27FC236}">
              <a16:creationId xmlns:a16="http://schemas.microsoft.com/office/drawing/2014/main" id="{ABB5F0D7-1C5E-49A7-826D-1D52A139822E}"/>
            </a:ext>
          </a:extLst>
        </xdr:cNvPr>
        <xdr:cNvSpPr txBox="1"/>
      </xdr:nvSpPr>
      <xdr:spPr>
        <a:xfrm>
          <a:off x="11572875" y="23999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240</xdr:row>
      <xdr:rowOff>0</xdr:rowOff>
    </xdr:from>
    <xdr:ext cx="65" cy="172227"/>
    <xdr:sp macro="" textlink="">
      <xdr:nvSpPr>
        <xdr:cNvPr id="43" name="PoljeZBesedilom 42">
          <a:extLst>
            <a:ext uri="{FF2B5EF4-FFF2-40B4-BE49-F238E27FC236}">
              <a16:creationId xmlns:a16="http://schemas.microsoft.com/office/drawing/2014/main" id="{F64A702B-070C-47C2-A499-142551AC7EF6}"/>
            </a:ext>
          </a:extLst>
        </xdr:cNvPr>
        <xdr:cNvSpPr txBox="1"/>
      </xdr:nvSpPr>
      <xdr:spPr>
        <a:xfrm>
          <a:off x="11572875" y="23999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240</xdr:row>
      <xdr:rowOff>0</xdr:rowOff>
    </xdr:from>
    <xdr:ext cx="65" cy="172227"/>
    <xdr:sp macro="" textlink="">
      <xdr:nvSpPr>
        <xdr:cNvPr id="44" name="PoljeZBesedilom 43">
          <a:extLst>
            <a:ext uri="{FF2B5EF4-FFF2-40B4-BE49-F238E27FC236}">
              <a16:creationId xmlns:a16="http://schemas.microsoft.com/office/drawing/2014/main" id="{83D072AA-9055-4021-9A02-7CB81D3CC084}"/>
            </a:ext>
          </a:extLst>
        </xdr:cNvPr>
        <xdr:cNvSpPr txBox="1"/>
      </xdr:nvSpPr>
      <xdr:spPr>
        <a:xfrm>
          <a:off x="11572875" y="23999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240</xdr:row>
      <xdr:rowOff>0</xdr:rowOff>
    </xdr:from>
    <xdr:ext cx="65" cy="172227"/>
    <xdr:sp macro="" textlink="">
      <xdr:nvSpPr>
        <xdr:cNvPr id="45" name="PoljeZBesedilom 44">
          <a:extLst>
            <a:ext uri="{FF2B5EF4-FFF2-40B4-BE49-F238E27FC236}">
              <a16:creationId xmlns:a16="http://schemas.microsoft.com/office/drawing/2014/main" id="{7800FC96-14A9-4D02-9851-1AE8F4321361}"/>
            </a:ext>
          </a:extLst>
        </xdr:cNvPr>
        <xdr:cNvSpPr txBox="1"/>
      </xdr:nvSpPr>
      <xdr:spPr>
        <a:xfrm>
          <a:off x="11572875" y="23999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240</xdr:row>
      <xdr:rowOff>0</xdr:rowOff>
    </xdr:from>
    <xdr:ext cx="65" cy="172227"/>
    <xdr:sp macro="" textlink="">
      <xdr:nvSpPr>
        <xdr:cNvPr id="46" name="PoljeZBesedilom 45">
          <a:extLst>
            <a:ext uri="{FF2B5EF4-FFF2-40B4-BE49-F238E27FC236}">
              <a16:creationId xmlns:a16="http://schemas.microsoft.com/office/drawing/2014/main" id="{75BB462B-F601-411D-A05D-10934BC86C5E}"/>
            </a:ext>
          </a:extLst>
        </xdr:cNvPr>
        <xdr:cNvSpPr txBox="1"/>
      </xdr:nvSpPr>
      <xdr:spPr>
        <a:xfrm>
          <a:off x="11572875" y="23999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240</xdr:row>
      <xdr:rowOff>0</xdr:rowOff>
    </xdr:from>
    <xdr:ext cx="65" cy="172227"/>
    <xdr:sp macro="" textlink="">
      <xdr:nvSpPr>
        <xdr:cNvPr id="47" name="PoljeZBesedilom 46">
          <a:extLst>
            <a:ext uri="{FF2B5EF4-FFF2-40B4-BE49-F238E27FC236}">
              <a16:creationId xmlns:a16="http://schemas.microsoft.com/office/drawing/2014/main" id="{DD2B7F78-453D-4C88-912A-6B9663675E4C}"/>
            </a:ext>
          </a:extLst>
        </xdr:cNvPr>
        <xdr:cNvSpPr txBox="1"/>
      </xdr:nvSpPr>
      <xdr:spPr>
        <a:xfrm>
          <a:off x="11572875" y="23999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240</xdr:row>
      <xdr:rowOff>0</xdr:rowOff>
    </xdr:from>
    <xdr:ext cx="65" cy="172227"/>
    <xdr:sp macro="" textlink="">
      <xdr:nvSpPr>
        <xdr:cNvPr id="48" name="PoljeZBesedilom 47">
          <a:extLst>
            <a:ext uri="{FF2B5EF4-FFF2-40B4-BE49-F238E27FC236}">
              <a16:creationId xmlns:a16="http://schemas.microsoft.com/office/drawing/2014/main" id="{EE5301B7-41EB-4DE8-9F7B-768C2477321D}"/>
            </a:ext>
          </a:extLst>
        </xdr:cNvPr>
        <xdr:cNvSpPr txBox="1"/>
      </xdr:nvSpPr>
      <xdr:spPr>
        <a:xfrm>
          <a:off x="11572875" y="23999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240</xdr:row>
      <xdr:rowOff>0</xdr:rowOff>
    </xdr:from>
    <xdr:ext cx="65" cy="172227"/>
    <xdr:sp macro="" textlink="">
      <xdr:nvSpPr>
        <xdr:cNvPr id="49" name="PoljeZBesedilom 48">
          <a:extLst>
            <a:ext uri="{FF2B5EF4-FFF2-40B4-BE49-F238E27FC236}">
              <a16:creationId xmlns:a16="http://schemas.microsoft.com/office/drawing/2014/main" id="{2960588A-AB18-447A-B764-FF3F7DE10F61}"/>
            </a:ext>
          </a:extLst>
        </xdr:cNvPr>
        <xdr:cNvSpPr txBox="1"/>
      </xdr:nvSpPr>
      <xdr:spPr>
        <a:xfrm>
          <a:off x="11572875" y="23999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240</xdr:row>
      <xdr:rowOff>0</xdr:rowOff>
    </xdr:from>
    <xdr:ext cx="65" cy="172227"/>
    <xdr:sp macro="" textlink="">
      <xdr:nvSpPr>
        <xdr:cNvPr id="50" name="PoljeZBesedilom 49">
          <a:extLst>
            <a:ext uri="{FF2B5EF4-FFF2-40B4-BE49-F238E27FC236}">
              <a16:creationId xmlns:a16="http://schemas.microsoft.com/office/drawing/2014/main" id="{7F8F4B3D-EE3A-4800-BDAD-D748614B58BF}"/>
            </a:ext>
          </a:extLst>
        </xdr:cNvPr>
        <xdr:cNvSpPr txBox="1"/>
      </xdr:nvSpPr>
      <xdr:spPr>
        <a:xfrm>
          <a:off x="11572875" y="23999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240</xdr:row>
      <xdr:rowOff>0</xdr:rowOff>
    </xdr:from>
    <xdr:ext cx="65" cy="172227"/>
    <xdr:sp macro="" textlink="">
      <xdr:nvSpPr>
        <xdr:cNvPr id="51" name="PoljeZBesedilom 50">
          <a:extLst>
            <a:ext uri="{FF2B5EF4-FFF2-40B4-BE49-F238E27FC236}">
              <a16:creationId xmlns:a16="http://schemas.microsoft.com/office/drawing/2014/main" id="{77C97199-7C18-44AA-9DD5-BD0FED8549D3}"/>
            </a:ext>
          </a:extLst>
        </xdr:cNvPr>
        <xdr:cNvSpPr txBox="1"/>
      </xdr:nvSpPr>
      <xdr:spPr>
        <a:xfrm>
          <a:off x="11572875" y="23999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240</xdr:row>
      <xdr:rowOff>0</xdr:rowOff>
    </xdr:from>
    <xdr:ext cx="65" cy="172227"/>
    <xdr:sp macro="" textlink="">
      <xdr:nvSpPr>
        <xdr:cNvPr id="52" name="PoljeZBesedilom 51">
          <a:extLst>
            <a:ext uri="{FF2B5EF4-FFF2-40B4-BE49-F238E27FC236}">
              <a16:creationId xmlns:a16="http://schemas.microsoft.com/office/drawing/2014/main" id="{9EEC2918-D32A-49FE-9E9F-F23E3D1B3F6A}"/>
            </a:ext>
          </a:extLst>
        </xdr:cNvPr>
        <xdr:cNvSpPr txBox="1"/>
      </xdr:nvSpPr>
      <xdr:spPr>
        <a:xfrm>
          <a:off x="11572875" y="23999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240</xdr:row>
      <xdr:rowOff>0</xdr:rowOff>
    </xdr:from>
    <xdr:ext cx="65" cy="172227"/>
    <xdr:sp macro="" textlink="">
      <xdr:nvSpPr>
        <xdr:cNvPr id="53" name="PoljeZBesedilom 52">
          <a:extLst>
            <a:ext uri="{FF2B5EF4-FFF2-40B4-BE49-F238E27FC236}">
              <a16:creationId xmlns:a16="http://schemas.microsoft.com/office/drawing/2014/main" id="{7C427F57-A14A-4FDF-8B4D-C25097E9BF2D}"/>
            </a:ext>
          </a:extLst>
        </xdr:cNvPr>
        <xdr:cNvSpPr txBox="1"/>
      </xdr:nvSpPr>
      <xdr:spPr>
        <a:xfrm>
          <a:off x="11572875" y="239991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178</xdr:row>
      <xdr:rowOff>0</xdr:rowOff>
    </xdr:from>
    <xdr:ext cx="65" cy="172227"/>
    <xdr:sp macro="" textlink="">
      <xdr:nvSpPr>
        <xdr:cNvPr id="54" name="PoljeZBesedilom 53">
          <a:extLst>
            <a:ext uri="{FF2B5EF4-FFF2-40B4-BE49-F238E27FC236}">
              <a16:creationId xmlns:a16="http://schemas.microsoft.com/office/drawing/2014/main" id="{1621B366-F273-42BE-B718-047B3F8D3097}"/>
            </a:ext>
          </a:extLst>
        </xdr:cNvPr>
        <xdr:cNvSpPr txBox="1"/>
      </xdr:nvSpPr>
      <xdr:spPr>
        <a:xfrm>
          <a:off x="11572875" y="194005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178</xdr:row>
      <xdr:rowOff>0</xdr:rowOff>
    </xdr:from>
    <xdr:ext cx="65" cy="172227"/>
    <xdr:sp macro="" textlink="">
      <xdr:nvSpPr>
        <xdr:cNvPr id="55" name="PoljeZBesedilom 54">
          <a:extLst>
            <a:ext uri="{FF2B5EF4-FFF2-40B4-BE49-F238E27FC236}">
              <a16:creationId xmlns:a16="http://schemas.microsoft.com/office/drawing/2014/main" id="{CAFB31D9-0513-4C8D-A3B5-8FAD7C4709D1}"/>
            </a:ext>
          </a:extLst>
        </xdr:cNvPr>
        <xdr:cNvSpPr txBox="1"/>
      </xdr:nvSpPr>
      <xdr:spPr>
        <a:xfrm>
          <a:off x="11572875" y="194005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178</xdr:row>
      <xdr:rowOff>0</xdr:rowOff>
    </xdr:from>
    <xdr:ext cx="65" cy="172227"/>
    <xdr:sp macro="" textlink="">
      <xdr:nvSpPr>
        <xdr:cNvPr id="56" name="PoljeZBesedilom 55">
          <a:extLst>
            <a:ext uri="{FF2B5EF4-FFF2-40B4-BE49-F238E27FC236}">
              <a16:creationId xmlns:a16="http://schemas.microsoft.com/office/drawing/2014/main" id="{79AA3BA5-F9D5-437A-B957-35CBE01E4B07}"/>
            </a:ext>
          </a:extLst>
        </xdr:cNvPr>
        <xdr:cNvSpPr txBox="1"/>
      </xdr:nvSpPr>
      <xdr:spPr>
        <a:xfrm>
          <a:off x="11572875" y="194005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178</xdr:row>
      <xdr:rowOff>0</xdr:rowOff>
    </xdr:from>
    <xdr:ext cx="65" cy="172227"/>
    <xdr:sp macro="" textlink="">
      <xdr:nvSpPr>
        <xdr:cNvPr id="57" name="PoljeZBesedilom 56">
          <a:extLst>
            <a:ext uri="{FF2B5EF4-FFF2-40B4-BE49-F238E27FC236}">
              <a16:creationId xmlns:a16="http://schemas.microsoft.com/office/drawing/2014/main" id="{8757DF22-4D06-4173-A507-24AB3205B12F}"/>
            </a:ext>
          </a:extLst>
        </xdr:cNvPr>
        <xdr:cNvSpPr txBox="1"/>
      </xdr:nvSpPr>
      <xdr:spPr>
        <a:xfrm>
          <a:off x="11572875" y="194005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179</xdr:row>
      <xdr:rowOff>0</xdr:rowOff>
    </xdr:from>
    <xdr:ext cx="65" cy="172227"/>
    <xdr:sp macro="" textlink="">
      <xdr:nvSpPr>
        <xdr:cNvPr id="58" name="PoljeZBesedilom 57">
          <a:extLst>
            <a:ext uri="{FF2B5EF4-FFF2-40B4-BE49-F238E27FC236}">
              <a16:creationId xmlns:a16="http://schemas.microsoft.com/office/drawing/2014/main" id="{7080AF06-8DC4-4DB9-A501-FFC52458625B}"/>
            </a:ext>
          </a:extLst>
        </xdr:cNvPr>
        <xdr:cNvSpPr txBox="1"/>
      </xdr:nvSpPr>
      <xdr:spPr>
        <a:xfrm>
          <a:off x="11572875" y="19497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179</xdr:row>
      <xdr:rowOff>0</xdr:rowOff>
    </xdr:from>
    <xdr:ext cx="65" cy="172227"/>
    <xdr:sp macro="" textlink="">
      <xdr:nvSpPr>
        <xdr:cNvPr id="59" name="PoljeZBesedilom 58">
          <a:extLst>
            <a:ext uri="{FF2B5EF4-FFF2-40B4-BE49-F238E27FC236}">
              <a16:creationId xmlns:a16="http://schemas.microsoft.com/office/drawing/2014/main" id="{0C2777E8-EB49-43B7-B5C8-CE99017347C8}"/>
            </a:ext>
          </a:extLst>
        </xdr:cNvPr>
        <xdr:cNvSpPr txBox="1"/>
      </xdr:nvSpPr>
      <xdr:spPr>
        <a:xfrm>
          <a:off x="11572875" y="19497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179</xdr:row>
      <xdr:rowOff>0</xdr:rowOff>
    </xdr:from>
    <xdr:ext cx="65" cy="172227"/>
    <xdr:sp macro="" textlink="">
      <xdr:nvSpPr>
        <xdr:cNvPr id="60" name="PoljeZBesedilom 59">
          <a:extLst>
            <a:ext uri="{FF2B5EF4-FFF2-40B4-BE49-F238E27FC236}">
              <a16:creationId xmlns:a16="http://schemas.microsoft.com/office/drawing/2014/main" id="{20B74CFB-9622-453E-958E-6A06E3B22857}"/>
            </a:ext>
          </a:extLst>
        </xdr:cNvPr>
        <xdr:cNvSpPr txBox="1"/>
      </xdr:nvSpPr>
      <xdr:spPr>
        <a:xfrm>
          <a:off x="11572875" y="19497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179</xdr:row>
      <xdr:rowOff>0</xdr:rowOff>
    </xdr:from>
    <xdr:ext cx="65" cy="172227"/>
    <xdr:sp macro="" textlink="">
      <xdr:nvSpPr>
        <xdr:cNvPr id="61" name="PoljeZBesedilom 60">
          <a:extLst>
            <a:ext uri="{FF2B5EF4-FFF2-40B4-BE49-F238E27FC236}">
              <a16:creationId xmlns:a16="http://schemas.microsoft.com/office/drawing/2014/main" id="{6CD0534F-A0DC-4921-86AD-681CF3B00C2C}"/>
            </a:ext>
          </a:extLst>
        </xdr:cNvPr>
        <xdr:cNvSpPr txBox="1"/>
      </xdr:nvSpPr>
      <xdr:spPr>
        <a:xfrm>
          <a:off x="11572875" y="194976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180</xdr:row>
      <xdr:rowOff>0</xdr:rowOff>
    </xdr:from>
    <xdr:ext cx="65" cy="172227"/>
    <xdr:sp macro="" textlink="">
      <xdr:nvSpPr>
        <xdr:cNvPr id="62" name="PoljeZBesedilom 61">
          <a:extLst>
            <a:ext uri="{FF2B5EF4-FFF2-40B4-BE49-F238E27FC236}">
              <a16:creationId xmlns:a16="http://schemas.microsoft.com/office/drawing/2014/main" id="{425BE5A9-8A6C-4C1C-BD01-DF9120F2D976}"/>
            </a:ext>
          </a:extLst>
        </xdr:cNvPr>
        <xdr:cNvSpPr txBox="1"/>
      </xdr:nvSpPr>
      <xdr:spPr>
        <a:xfrm>
          <a:off x="11572875" y="195786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180</xdr:row>
      <xdr:rowOff>0</xdr:rowOff>
    </xdr:from>
    <xdr:ext cx="65" cy="172227"/>
    <xdr:sp macro="" textlink="">
      <xdr:nvSpPr>
        <xdr:cNvPr id="63" name="PoljeZBesedilom 62">
          <a:extLst>
            <a:ext uri="{FF2B5EF4-FFF2-40B4-BE49-F238E27FC236}">
              <a16:creationId xmlns:a16="http://schemas.microsoft.com/office/drawing/2014/main" id="{12C73762-5AB5-4761-ADE8-2F400150973A}"/>
            </a:ext>
          </a:extLst>
        </xdr:cNvPr>
        <xdr:cNvSpPr txBox="1"/>
      </xdr:nvSpPr>
      <xdr:spPr>
        <a:xfrm>
          <a:off x="11572875" y="195786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180</xdr:row>
      <xdr:rowOff>0</xdr:rowOff>
    </xdr:from>
    <xdr:ext cx="65" cy="172227"/>
    <xdr:sp macro="" textlink="">
      <xdr:nvSpPr>
        <xdr:cNvPr id="64" name="PoljeZBesedilom 63">
          <a:extLst>
            <a:ext uri="{FF2B5EF4-FFF2-40B4-BE49-F238E27FC236}">
              <a16:creationId xmlns:a16="http://schemas.microsoft.com/office/drawing/2014/main" id="{577BCC7F-AD30-480A-A8AD-5207CED7163B}"/>
            </a:ext>
          </a:extLst>
        </xdr:cNvPr>
        <xdr:cNvSpPr txBox="1"/>
      </xdr:nvSpPr>
      <xdr:spPr>
        <a:xfrm>
          <a:off x="11572875" y="195786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180</xdr:row>
      <xdr:rowOff>0</xdr:rowOff>
    </xdr:from>
    <xdr:ext cx="65" cy="172227"/>
    <xdr:sp macro="" textlink="">
      <xdr:nvSpPr>
        <xdr:cNvPr id="65" name="PoljeZBesedilom 64">
          <a:extLst>
            <a:ext uri="{FF2B5EF4-FFF2-40B4-BE49-F238E27FC236}">
              <a16:creationId xmlns:a16="http://schemas.microsoft.com/office/drawing/2014/main" id="{A5BDF40E-BB93-4EFD-AA42-31DA942B79AC}"/>
            </a:ext>
          </a:extLst>
        </xdr:cNvPr>
        <xdr:cNvSpPr txBox="1"/>
      </xdr:nvSpPr>
      <xdr:spPr>
        <a:xfrm>
          <a:off x="11572875" y="195786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181</xdr:row>
      <xdr:rowOff>0</xdr:rowOff>
    </xdr:from>
    <xdr:ext cx="65" cy="172227"/>
    <xdr:sp macro="" textlink="">
      <xdr:nvSpPr>
        <xdr:cNvPr id="66" name="PoljeZBesedilom 65">
          <a:extLst>
            <a:ext uri="{FF2B5EF4-FFF2-40B4-BE49-F238E27FC236}">
              <a16:creationId xmlns:a16="http://schemas.microsoft.com/office/drawing/2014/main" id="{6A4DDB19-E79D-49E9-BA06-49D1C9D76BDC}"/>
            </a:ext>
          </a:extLst>
        </xdr:cNvPr>
        <xdr:cNvSpPr txBox="1"/>
      </xdr:nvSpPr>
      <xdr:spPr>
        <a:xfrm>
          <a:off x="11572875" y="19659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181</xdr:row>
      <xdr:rowOff>0</xdr:rowOff>
    </xdr:from>
    <xdr:ext cx="65" cy="172227"/>
    <xdr:sp macro="" textlink="">
      <xdr:nvSpPr>
        <xdr:cNvPr id="67" name="PoljeZBesedilom 66">
          <a:extLst>
            <a:ext uri="{FF2B5EF4-FFF2-40B4-BE49-F238E27FC236}">
              <a16:creationId xmlns:a16="http://schemas.microsoft.com/office/drawing/2014/main" id="{32B350C3-8243-4D65-A48B-17F8F5E34124}"/>
            </a:ext>
          </a:extLst>
        </xdr:cNvPr>
        <xdr:cNvSpPr txBox="1"/>
      </xdr:nvSpPr>
      <xdr:spPr>
        <a:xfrm>
          <a:off x="11572875" y="19659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181</xdr:row>
      <xdr:rowOff>0</xdr:rowOff>
    </xdr:from>
    <xdr:ext cx="65" cy="172227"/>
    <xdr:sp macro="" textlink="">
      <xdr:nvSpPr>
        <xdr:cNvPr id="68" name="PoljeZBesedilom 67">
          <a:extLst>
            <a:ext uri="{FF2B5EF4-FFF2-40B4-BE49-F238E27FC236}">
              <a16:creationId xmlns:a16="http://schemas.microsoft.com/office/drawing/2014/main" id="{893A17BC-2F46-4C10-BAFB-7FD351BD3FF6}"/>
            </a:ext>
          </a:extLst>
        </xdr:cNvPr>
        <xdr:cNvSpPr txBox="1"/>
      </xdr:nvSpPr>
      <xdr:spPr>
        <a:xfrm>
          <a:off x="11572875" y="19659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181</xdr:row>
      <xdr:rowOff>0</xdr:rowOff>
    </xdr:from>
    <xdr:ext cx="65" cy="172227"/>
    <xdr:sp macro="" textlink="">
      <xdr:nvSpPr>
        <xdr:cNvPr id="69" name="PoljeZBesedilom 68">
          <a:extLst>
            <a:ext uri="{FF2B5EF4-FFF2-40B4-BE49-F238E27FC236}">
              <a16:creationId xmlns:a16="http://schemas.microsoft.com/office/drawing/2014/main" id="{9A5B118F-3B21-4D53-A1F5-31CBC27BAA42}"/>
            </a:ext>
          </a:extLst>
        </xdr:cNvPr>
        <xdr:cNvSpPr txBox="1"/>
      </xdr:nvSpPr>
      <xdr:spPr>
        <a:xfrm>
          <a:off x="11572875" y="196596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182</xdr:row>
      <xdr:rowOff>0</xdr:rowOff>
    </xdr:from>
    <xdr:ext cx="65" cy="172227"/>
    <xdr:sp macro="" textlink="">
      <xdr:nvSpPr>
        <xdr:cNvPr id="70" name="PoljeZBesedilom 69">
          <a:extLst>
            <a:ext uri="{FF2B5EF4-FFF2-40B4-BE49-F238E27FC236}">
              <a16:creationId xmlns:a16="http://schemas.microsoft.com/office/drawing/2014/main" id="{D0D8547B-0AA1-44F4-8ECC-66A43F13E7FD}"/>
            </a:ext>
          </a:extLst>
        </xdr:cNvPr>
        <xdr:cNvSpPr txBox="1"/>
      </xdr:nvSpPr>
      <xdr:spPr>
        <a:xfrm>
          <a:off x="11572875" y="19724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182</xdr:row>
      <xdr:rowOff>0</xdr:rowOff>
    </xdr:from>
    <xdr:ext cx="65" cy="172227"/>
    <xdr:sp macro="" textlink="">
      <xdr:nvSpPr>
        <xdr:cNvPr id="71" name="PoljeZBesedilom 70">
          <a:extLst>
            <a:ext uri="{FF2B5EF4-FFF2-40B4-BE49-F238E27FC236}">
              <a16:creationId xmlns:a16="http://schemas.microsoft.com/office/drawing/2014/main" id="{2BEBC7B8-792B-4CC9-A6E6-8B513F7CD16C}"/>
            </a:ext>
          </a:extLst>
        </xdr:cNvPr>
        <xdr:cNvSpPr txBox="1"/>
      </xdr:nvSpPr>
      <xdr:spPr>
        <a:xfrm>
          <a:off x="11572875" y="19724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182</xdr:row>
      <xdr:rowOff>0</xdr:rowOff>
    </xdr:from>
    <xdr:ext cx="65" cy="172227"/>
    <xdr:sp macro="" textlink="">
      <xdr:nvSpPr>
        <xdr:cNvPr id="72" name="PoljeZBesedilom 71">
          <a:extLst>
            <a:ext uri="{FF2B5EF4-FFF2-40B4-BE49-F238E27FC236}">
              <a16:creationId xmlns:a16="http://schemas.microsoft.com/office/drawing/2014/main" id="{E65E30D2-5F79-41E3-B076-5B4DC86CD639}"/>
            </a:ext>
          </a:extLst>
        </xdr:cNvPr>
        <xdr:cNvSpPr txBox="1"/>
      </xdr:nvSpPr>
      <xdr:spPr>
        <a:xfrm>
          <a:off x="11572875" y="19724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182</xdr:row>
      <xdr:rowOff>0</xdr:rowOff>
    </xdr:from>
    <xdr:ext cx="65" cy="172227"/>
    <xdr:sp macro="" textlink="">
      <xdr:nvSpPr>
        <xdr:cNvPr id="73" name="PoljeZBesedilom 72">
          <a:extLst>
            <a:ext uri="{FF2B5EF4-FFF2-40B4-BE49-F238E27FC236}">
              <a16:creationId xmlns:a16="http://schemas.microsoft.com/office/drawing/2014/main" id="{E88AC56C-9A2B-40B7-925C-C1527C38A726}"/>
            </a:ext>
          </a:extLst>
        </xdr:cNvPr>
        <xdr:cNvSpPr txBox="1"/>
      </xdr:nvSpPr>
      <xdr:spPr>
        <a:xfrm>
          <a:off x="11572875" y="197243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183</xdr:row>
      <xdr:rowOff>0</xdr:rowOff>
    </xdr:from>
    <xdr:ext cx="65" cy="172227"/>
    <xdr:sp macro="" textlink="">
      <xdr:nvSpPr>
        <xdr:cNvPr id="74" name="PoljeZBesedilom 73">
          <a:extLst>
            <a:ext uri="{FF2B5EF4-FFF2-40B4-BE49-F238E27FC236}">
              <a16:creationId xmlns:a16="http://schemas.microsoft.com/office/drawing/2014/main" id="{F20F4AE6-6DA9-4584-8DE2-693A33D93502}"/>
            </a:ext>
          </a:extLst>
        </xdr:cNvPr>
        <xdr:cNvSpPr txBox="1"/>
      </xdr:nvSpPr>
      <xdr:spPr>
        <a:xfrm>
          <a:off x="11572875" y="197891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183</xdr:row>
      <xdr:rowOff>0</xdr:rowOff>
    </xdr:from>
    <xdr:ext cx="65" cy="172227"/>
    <xdr:sp macro="" textlink="">
      <xdr:nvSpPr>
        <xdr:cNvPr id="75" name="PoljeZBesedilom 74">
          <a:extLst>
            <a:ext uri="{FF2B5EF4-FFF2-40B4-BE49-F238E27FC236}">
              <a16:creationId xmlns:a16="http://schemas.microsoft.com/office/drawing/2014/main" id="{A07E8CC8-AE6A-420F-9E53-436EE007B64D}"/>
            </a:ext>
          </a:extLst>
        </xdr:cNvPr>
        <xdr:cNvSpPr txBox="1"/>
      </xdr:nvSpPr>
      <xdr:spPr>
        <a:xfrm>
          <a:off x="11572875" y="197891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183</xdr:row>
      <xdr:rowOff>0</xdr:rowOff>
    </xdr:from>
    <xdr:ext cx="65" cy="172227"/>
    <xdr:sp macro="" textlink="">
      <xdr:nvSpPr>
        <xdr:cNvPr id="76" name="PoljeZBesedilom 75">
          <a:extLst>
            <a:ext uri="{FF2B5EF4-FFF2-40B4-BE49-F238E27FC236}">
              <a16:creationId xmlns:a16="http://schemas.microsoft.com/office/drawing/2014/main" id="{A52861FF-5F23-4D6D-8B3C-E7B7188CA1E5}"/>
            </a:ext>
          </a:extLst>
        </xdr:cNvPr>
        <xdr:cNvSpPr txBox="1"/>
      </xdr:nvSpPr>
      <xdr:spPr>
        <a:xfrm>
          <a:off x="11572875" y="197891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183</xdr:row>
      <xdr:rowOff>0</xdr:rowOff>
    </xdr:from>
    <xdr:ext cx="65" cy="172227"/>
    <xdr:sp macro="" textlink="">
      <xdr:nvSpPr>
        <xdr:cNvPr id="77" name="PoljeZBesedilom 76">
          <a:extLst>
            <a:ext uri="{FF2B5EF4-FFF2-40B4-BE49-F238E27FC236}">
              <a16:creationId xmlns:a16="http://schemas.microsoft.com/office/drawing/2014/main" id="{6A32A035-79C6-4BCA-B0CD-F44490403E74}"/>
            </a:ext>
          </a:extLst>
        </xdr:cNvPr>
        <xdr:cNvSpPr txBox="1"/>
      </xdr:nvSpPr>
      <xdr:spPr>
        <a:xfrm>
          <a:off x="11572875" y="197891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184</xdr:row>
      <xdr:rowOff>0</xdr:rowOff>
    </xdr:from>
    <xdr:ext cx="65" cy="172227"/>
    <xdr:sp macro="" textlink="">
      <xdr:nvSpPr>
        <xdr:cNvPr id="78" name="PoljeZBesedilom 77">
          <a:extLst>
            <a:ext uri="{FF2B5EF4-FFF2-40B4-BE49-F238E27FC236}">
              <a16:creationId xmlns:a16="http://schemas.microsoft.com/office/drawing/2014/main" id="{D8BBC161-3474-4BAB-B37C-4381373F995B}"/>
            </a:ext>
          </a:extLst>
        </xdr:cNvPr>
        <xdr:cNvSpPr txBox="1"/>
      </xdr:nvSpPr>
      <xdr:spPr>
        <a:xfrm>
          <a:off x="11572875" y="19837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184</xdr:row>
      <xdr:rowOff>0</xdr:rowOff>
    </xdr:from>
    <xdr:ext cx="65" cy="172227"/>
    <xdr:sp macro="" textlink="">
      <xdr:nvSpPr>
        <xdr:cNvPr id="79" name="PoljeZBesedilom 78">
          <a:extLst>
            <a:ext uri="{FF2B5EF4-FFF2-40B4-BE49-F238E27FC236}">
              <a16:creationId xmlns:a16="http://schemas.microsoft.com/office/drawing/2014/main" id="{9321A1FD-C32A-4331-BFC9-1741A85C6321}"/>
            </a:ext>
          </a:extLst>
        </xdr:cNvPr>
        <xdr:cNvSpPr txBox="1"/>
      </xdr:nvSpPr>
      <xdr:spPr>
        <a:xfrm>
          <a:off x="11572875" y="19837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184</xdr:row>
      <xdr:rowOff>0</xdr:rowOff>
    </xdr:from>
    <xdr:ext cx="65" cy="172227"/>
    <xdr:sp macro="" textlink="">
      <xdr:nvSpPr>
        <xdr:cNvPr id="80" name="PoljeZBesedilom 79">
          <a:extLst>
            <a:ext uri="{FF2B5EF4-FFF2-40B4-BE49-F238E27FC236}">
              <a16:creationId xmlns:a16="http://schemas.microsoft.com/office/drawing/2014/main" id="{4EC4EC78-C41D-4BAE-BC71-D74818E801DD}"/>
            </a:ext>
          </a:extLst>
        </xdr:cNvPr>
        <xdr:cNvSpPr txBox="1"/>
      </xdr:nvSpPr>
      <xdr:spPr>
        <a:xfrm>
          <a:off x="11572875" y="19837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184</xdr:row>
      <xdr:rowOff>0</xdr:rowOff>
    </xdr:from>
    <xdr:ext cx="65" cy="172227"/>
    <xdr:sp macro="" textlink="">
      <xdr:nvSpPr>
        <xdr:cNvPr id="81" name="PoljeZBesedilom 80">
          <a:extLst>
            <a:ext uri="{FF2B5EF4-FFF2-40B4-BE49-F238E27FC236}">
              <a16:creationId xmlns:a16="http://schemas.microsoft.com/office/drawing/2014/main" id="{8C641B5A-8E6A-4D21-9C2A-F93EB0C8D24E}"/>
            </a:ext>
          </a:extLst>
        </xdr:cNvPr>
        <xdr:cNvSpPr txBox="1"/>
      </xdr:nvSpPr>
      <xdr:spPr>
        <a:xfrm>
          <a:off x="11572875" y="198377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185</xdr:row>
      <xdr:rowOff>0</xdr:rowOff>
    </xdr:from>
    <xdr:ext cx="65" cy="172227"/>
    <xdr:sp macro="" textlink="">
      <xdr:nvSpPr>
        <xdr:cNvPr id="82" name="PoljeZBesedilom 81">
          <a:extLst>
            <a:ext uri="{FF2B5EF4-FFF2-40B4-BE49-F238E27FC236}">
              <a16:creationId xmlns:a16="http://schemas.microsoft.com/office/drawing/2014/main" id="{A0EBF8F9-AF2F-49C2-B7CC-15D4406B8E44}"/>
            </a:ext>
          </a:extLst>
        </xdr:cNvPr>
        <xdr:cNvSpPr txBox="1"/>
      </xdr:nvSpPr>
      <xdr:spPr>
        <a:xfrm>
          <a:off x="11572875" y="19902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185</xdr:row>
      <xdr:rowOff>0</xdr:rowOff>
    </xdr:from>
    <xdr:ext cx="65" cy="172227"/>
    <xdr:sp macro="" textlink="">
      <xdr:nvSpPr>
        <xdr:cNvPr id="83" name="PoljeZBesedilom 82">
          <a:extLst>
            <a:ext uri="{FF2B5EF4-FFF2-40B4-BE49-F238E27FC236}">
              <a16:creationId xmlns:a16="http://schemas.microsoft.com/office/drawing/2014/main" id="{88BB3166-4CFD-4E4A-9915-0D0AF7076899}"/>
            </a:ext>
          </a:extLst>
        </xdr:cNvPr>
        <xdr:cNvSpPr txBox="1"/>
      </xdr:nvSpPr>
      <xdr:spPr>
        <a:xfrm>
          <a:off x="11572875" y="19902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185</xdr:row>
      <xdr:rowOff>0</xdr:rowOff>
    </xdr:from>
    <xdr:ext cx="65" cy="172227"/>
    <xdr:sp macro="" textlink="">
      <xdr:nvSpPr>
        <xdr:cNvPr id="84" name="PoljeZBesedilom 83">
          <a:extLst>
            <a:ext uri="{FF2B5EF4-FFF2-40B4-BE49-F238E27FC236}">
              <a16:creationId xmlns:a16="http://schemas.microsoft.com/office/drawing/2014/main" id="{277ADA61-742E-4751-9753-970562B91366}"/>
            </a:ext>
          </a:extLst>
        </xdr:cNvPr>
        <xdr:cNvSpPr txBox="1"/>
      </xdr:nvSpPr>
      <xdr:spPr>
        <a:xfrm>
          <a:off x="11572875" y="19902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185</xdr:row>
      <xdr:rowOff>0</xdr:rowOff>
    </xdr:from>
    <xdr:ext cx="65" cy="172227"/>
    <xdr:sp macro="" textlink="">
      <xdr:nvSpPr>
        <xdr:cNvPr id="85" name="PoljeZBesedilom 84">
          <a:extLst>
            <a:ext uri="{FF2B5EF4-FFF2-40B4-BE49-F238E27FC236}">
              <a16:creationId xmlns:a16="http://schemas.microsoft.com/office/drawing/2014/main" id="{4A4DAE16-E189-4BB4-B9E5-969904A60C9D}"/>
            </a:ext>
          </a:extLst>
        </xdr:cNvPr>
        <xdr:cNvSpPr txBox="1"/>
      </xdr:nvSpPr>
      <xdr:spPr>
        <a:xfrm>
          <a:off x="11572875" y="199024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186</xdr:row>
      <xdr:rowOff>0</xdr:rowOff>
    </xdr:from>
    <xdr:ext cx="65" cy="172227"/>
    <xdr:sp macro="" textlink="">
      <xdr:nvSpPr>
        <xdr:cNvPr id="86" name="PoljeZBesedilom 85">
          <a:extLst>
            <a:ext uri="{FF2B5EF4-FFF2-40B4-BE49-F238E27FC236}">
              <a16:creationId xmlns:a16="http://schemas.microsoft.com/office/drawing/2014/main" id="{5812719A-9EB1-4645-A72C-2E5201AE5661}"/>
            </a:ext>
          </a:extLst>
        </xdr:cNvPr>
        <xdr:cNvSpPr txBox="1"/>
      </xdr:nvSpPr>
      <xdr:spPr>
        <a:xfrm>
          <a:off x="11572875" y="199510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186</xdr:row>
      <xdr:rowOff>0</xdr:rowOff>
    </xdr:from>
    <xdr:ext cx="65" cy="172227"/>
    <xdr:sp macro="" textlink="">
      <xdr:nvSpPr>
        <xdr:cNvPr id="87" name="PoljeZBesedilom 86">
          <a:extLst>
            <a:ext uri="{FF2B5EF4-FFF2-40B4-BE49-F238E27FC236}">
              <a16:creationId xmlns:a16="http://schemas.microsoft.com/office/drawing/2014/main" id="{A295D074-76F4-4F7A-9140-1169D900D5CB}"/>
            </a:ext>
          </a:extLst>
        </xdr:cNvPr>
        <xdr:cNvSpPr txBox="1"/>
      </xdr:nvSpPr>
      <xdr:spPr>
        <a:xfrm>
          <a:off x="11572875" y="199510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186</xdr:row>
      <xdr:rowOff>0</xdr:rowOff>
    </xdr:from>
    <xdr:ext cx="65" cy="172227"/>
    <xdr:sp macro="" textlink="">
      <xdr:nvSpPr>
        <xdr:cNvPr id="88" name="PoljeZBesedilom 87">
          <a:extLst>
            <a:ext uri="{FF2B5EF4-FFF2-40B4-BE49-F238E27FC236}">
              <a16:creationId xmlns:a16="http://schemas.microsoft.com/office/drawing/2014/main" id="{A50377A4-F788-4543-AC29-699186AAA7AD}"/>
            </a:ext>
          </a:extLst>
        </xdr:cNvPr>
        <xdr:cNvSpPr txBox="1"/>
      </xdr:nvSpPr>
      <xdr:spPr>
        <a:xfrm>
          <a:off x="11572875" y="199510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186</xdr:row>
      <xdr:rowOff>0</xdr:rowOff>
    </xdr:from>
    <xdr:ext cx="65" cy="172227"/>
    <xdr:sp macro="" textlink="">
      <xdr:nvSpPr>
        <xdr:cNvPr id="89" name="PoljeZBesedilom 88">
          <a:extLst>
            <a:ext uri="{FF2B5EF4-FFF2-40B4-BE49-F238E27FC236}">
              <a16:creationId xmlns:a16="http://schemas.microsoft.com/office/drawing/2014/main" id="{930E368D-A678-4C23-B57D-AD3BB0A93DE7}"/>
            </a:ext>
          </a:extLst>
        </xdr:cNvPr>
        <xdr:cNvSpPr txBox="1"/>
      </xdr:nvSpPr>
      <xdr:spPr>
        <a:xfrm>
          <a:off x="11572875" y="199510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187</xdr:row>
      <xdr:rowOff>0</xdr:rowOff>
    </xdr:from>
    <xdr:ext cx="65" cy="172227"/>
    <xdr:sp macro="" textlink="">
      <xdr:nvSpPr>
        <xdr:cNvPr id="90" name="PoljeZBesedilom 89">
          <a:extLst>
            <a:ext uri="{FF2B5EF4-FFF2-40B4-BE49-F238E27FC236}">
              <a16:creationId xmlns:a16="http://schemas.microsoft.com/office/drawing/2014/main" id="{F40D0F51-DF07-4678-91F4-CB265A149681}"/>
            </a:ext>
          </a:extLst>
        </xdr:cNvPr>
        <xdr:cNvSpPr txBox="1"/>
      </xdr:nvSpPr>
      <xdr:spPr>
        <a:xfrm>
          <a:off x="11572875" y="201615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187</xdr:row>
      <xdr:rowOff>0</xdr:rowOff>
    </xdr:from>
    <xdr:ext cx="65" cy="172227"/>
    <xdr:sp macro="" textlink="">
      <xdr:nvSpPr>
        <xdr:cNvPr id="91" name="PoljeZBesedilom 90">
          <a:extLst>
            <a:ext uri="{FF2B5EF4-FFF2-40B4-BE49-F238E27FC236}">
              <a16:creationId xmlns:a16="http://schemas.microsoft.com/office/drawing/2014/main" id="{E5758423-D6DD-434C-A847-C2305A8D2BD8}"/>
            </a:ext>
          </a:extLst>
        </xdr:cNvPr>
        <xdr:cNvSpPr txBox="1"/>
      </xdr:nvSpPr>
      <xdr:spPr>
        <a:xfrm>
          <a:off x="11572875" y="201615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187</xdr:row>
      <xdr:rowOff>0</xdr:rowOff>
    </xdr:from>
    <xdr:ext cx="65" cy="172227"/>
    <xdr:sp macro="" textlink="">
      <xdr:nvSpPr>
        <xdr:cNvPr id="92" name="PoljeZBesedilom 91">
          <a:extLst>
            <a:ext uri="{FF2B5EF4-FFF2-40B4-BE49-F238E27FC236}">
              <a16:creationId xmlns:a16="http://schemas.microsoft.com/office/drawing/2014/main" id="{41351196-3C21-4F3B-AAED-EC7E8A1294F7}"/>
            </a:ext>
          </a:extLst>
        </xdr:cNvPr>
        <xdr:cNvSpPr txBox="1"/>
      </xdr:nvSpPr>
      <xdr:spPr>
        <a:xfrm>
          <a:off x="11572875" y="201615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187</xdr:row>
      <xdr:rowOff>0</xdr:rowOff>
    </xdr:from>
    <xdr:ext cx="65" cy="172227"/>
    <xdr:sp macro="" textlink="">
      <xdr:nvSpPr>
        <xdr:cNvPr id="93" name="PoljeZBesedilom 92">
          <a:extLst>
            <a:ext uri="{FF2B5EF4-FFF2-40B4-BE49-F238E27FC236}">
              <a16:creationId xmlns:a16="http://schemas.microsoft.com/office/drawing/2014/main" id="{B3FC5902-E978-47E8-AC7B-4C0C87E9B047}"/>
            </a:ext>
          </a:extLst>
        </xdr:cNvPr>
        <xdr:cNvSpPr txBox="1"/>
      </xdr:nvSpPr>
      <xdr:spPr>
        <a:xfrm>
          <a:off x="11572875" y="201615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188</xdr:row>
      <xdr:rowOff>0</xdr:rowOff>
    </xdr:from>
    <xdr:ext cx="65" cy="172227"/>
    <xdr:sp macro="" textlink="">
      <xdr:nvSpPr>
        <xdr:cNvPr id="94" name="PoljeZBesedilom 93">
          <a:extLst>
            <a:ext uri="{FF2B5EF4-FFF2-40B4-BE49-F238E27FC236}">
              <a16:creationId xmlns:a16="http://schemas.microsoft.com/office/drawing/2014/main" id="{E8E20AB0-57F2-47CE-8508-CBD569CA1BB7}"/>
            </a:ext>
          </a:extLst>
        </xdr:cNvPr>
        <xdr:cNvSpPr txBox="1"/>
      </xdr:nvSpPr>
      <xdr:spPr>
        <a:xfrm>
          <a:off x="11572875" y="203720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188</xdr:row>
      <xdr:rowOff>0</xdr:rowOff>
    </xdr:from>
    <xdr:ext cx="65" cy="172227"/>
    <xdr:sp macro="" textlink="">
      <xdr:nvSpPr>
        <xdr:cNvPr id="95" name="PoljeZBesedilom 94">
          <a:extLst>
            <a:ext uri="{FF2B5EF4-FFF2-40B4-BE49-F238E27FC236}">
              <a16:creationId xmlns:a16="http://schemas.microsoft.com/office/drawing/2014/main" id="{10C13888-8330-4E4C-B026-4D211B322ED5}"/>
            </a:ext>
          </a:extLst>
        </xdr:cNvPr>
        <xdr:cNvSpPr txBox="1"/>
      </xdr:nvSpPr>
      <xdr:spPr>
        <a:xfrm>
          <a:off x="11572875" y="203720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188</xdr:row>
      <xdr:rowOff>0</xdr:rowOff>
    </xdr:from>
    <xdr:ext cx="65" cy="172227"/>
    <xdr:sp macro="" textlink="">
      <xdr:nvSpPr>
        <xdr:cNvPr id="96" name="PoljeZBesedilom 95">
          <a:extLst>
            <a:ext uri="{FF2B5EF4-FFF2-40B4-BE49-F238E27FC236}">
              <a16:creationId xmlns:a16="http://schemas.microsoft.com/office/drawing/2014/main" id="{5F940A95-F32B-40CC-85E2-618AFC89DA69}"/>
            </a:ext>
          </a:extLst>
        </xdr:cNvPr>
        <xdr:cNvSpPr txBox="1"/>
      </xdr:nvSpPr>
      <xdr:spPr>
        <a:xfrm>
          <a:off x="11572875" y="203720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188</xdr:row>
      <xdr:rowOff>0</xdr:rowOff>
    </xdr:from>
    <xdr:ext cx="65" cy="172227"/>
    <xdr:sp macro="" textlink="">
      <xdr:nvSpPr>
        <xdr:cNvPr id="97" name="PoljeZBesedilom 96">
          <a:extLst>
            <a:ext uri="{FF2B5EF4-FFF2-40B4-BE49-F238E27FC236}">
              <a16:creationId xmlns:a16="http://schemas.microsoft.com/office/drawing/2014/main" id="{5A3A3241-2479-428F-8856-145000AB2D94}"/>
            </a:ext>
          </a:extLst>
        </xdr:cNvPr>
        <xdr:cNvSpPr txBox="1"/>
      </xdr:nvSpPr>
      <xdr:spPr>
        <a:xfrm>
          <a:off x="11572875" y="203720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189</xdr:row>
      <xdr:rowOff>0</xdr:rowOff>
    </xdr:from>
    <xdr:ext cx="65" cy="172227"/>
    <xdr:sp macro="" textlink="">
      <xdr:nvSpPr>
        <xdr:cNvPr id="98" name="PoljeZBesedilom 97">
          <a:extLst>
            <a:ext uri="{FF2B5EF4-FFF2-40B4-BE49-F238E27FC236}">
              <a16:creationId xmlns:a16="http://schemas.microsoft.com/office/drawing/2014/main" id="{D9ED6B01-23DA-4AF1-B60C-D9C7F65FE3B5}"/>
            </a:ext>
          </a:extLst>
        </xdr:cNvPr>
        <xdr:cNvSpPr txBox="1"/>
      </xdr:nvSpPr>
      <xdr:spPr>
        <a:xfrm>
          <a:off x="11572875" y="205825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189</xdr:row>
      <xdr:rowOff>0</xdr:rowOff>
    </xdr:from>
    <xdr:ext cx="65" cy="172227"/>
    <xdr:sp macro="" textlink="">
      <xdr:nvSpPr>
        <xdr:cNvPr id="99" name="PoljeZBesedilom 98">
          <a:extLst>
            <a:ext uri="{FF2B5EF4-FFF2-40B4-BE49-F238E27FC236}">
              <a16:creationId xmlns:a16="http://schemas.microsoft.com/office/drawing/2014/main" id="{E24D67E1-C1AB-418A-AC31-BF20789A597D}"/>
            </a:ext>
          </a:extLst>
        </xdr:cNvPr>
        <xdr:cNvSpPr txBox="1"/>
      </xdr:nvSpPr>
      <xdr:spPr>
        <a:xfrm>
          <a:off x="11572875" y="205825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189</xdr:row>
      <xdr:rowOff>0</xdr:rowOff>
    </xdr:from>
    <xdr:ext cx="65" cy="172227"/>
    <xdr:sp macro="" textlink="">
      <xdr:nvSpPr>
        <xdr:cNvPr id="100" name="PoljeZBesedilom 99">
          <a:extLst>
            <a:ext uri="{FF2B5EF4-FFF2-40B4-BE49-F238E27FC236}">
              <a16:creationId xmlns:a16="http://schemas.microsoft.com/office/drawing/2014/main" id="{B17A5529-5826-4778-8BCC-6523E44D3AFA}"/>
            </a:ext>
          </a:extLst>
        </xdr:cNvPr>
        <xdr:cNvSpPr txBox="1"/>
      </xdr:nvSpPr>
      <xdr:spPr>
        <a:xfrm>
          <a:off x="11572875" y="205825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189</xdr:row>
      <xdr:rowOff>0</xdr:rowOff>
    </xdr:from>
    <xdr:ext cx="65" cy="172227"/>
    <xdr:sp macro="" textlink="">
      <xdr:nvSpPr>
        <xdr:cNvPr id="101" name="PoljeZBesedilom 100">
          <a:extLst>
            <a:ext uri="{FF2B5EF4-FFF2-40B4-BE49-F238E27FC236}">
              <a16:creationId xmlns:a16="http://schemas.microsoft.com/office/drawing/2014/main" id="{D32E43E7-92CC-4E83-87CA-76922984302D}"/>
            </a:ext>
          </a:extLst>
        </xdr:cNvPr>
        <xdr:cNvSpPr txBox="1"/>
      </xdr:nvSpPr>
      <xdr:spPr>
        <a:xfrm>
          <a:off x="11572875" y="2058257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190</xdr:row>
      <xdr:rowOff>0</xdr:rowOff>
    </xdr:from>
    <xdr:ext cx="65" cy="172227"/>
    <xdr:sp macro="" textlink="">
      <xdr:nvSpPr>
        <xdr:cNvPr id="102" name="PoljeZBesedilom 101">
          <a:extLst>
            <a:ext uri="{FF2B5EF4-FFF2-40B4-BE49-F238E27FC236}">
              <a16:creationId xmlns:a16="http://schemas.microsoft.com/office/drawing/2014/main" id="{8437EF32-0AA1-4395-9B48-F23846090335}"/>
            </a:ext>
          </a:extLst>
        </xdr:cNvPr>
        <xdr:cNvSpPr txBox="1"/>
      </xdr:nvSpPr>
      <xdr:spPr>
        <a:xfrm>
          <a:off x="11572875" y="207444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190</xdr:row>
      <xdr:rowOff>0</xdr:rowOff>
    </xdr:from>
    <xdr:ext cx="65" cy="172227"/>
    <xdr:sp macro="" textlink="">
      <xdr:nvSpPr>
        <xdr:cNvPr id="103" name="PoljeZBesedilom 102">
          <a:extLst>
            <a:ext uri="{FF2B5EF4-FFF2-40B4-BE49-F238E27FC236}">
              <a16:creationId xmlns:a16="http://schemas.microsoft.com/office/drawing/2014/main" id="{5A121A76-ECA3-4D36-88F0-DF55EF830CE4}"/>
            </a:ext>
          </a:extLst>
        </xdr:cNvPr>
        <xdr:cNvSpPr txBox="1"/>
      </xdr:nvSpPr>
      <xdr:spPr>
        <a:xfrm>
          <a:off x="11572875" y="207444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190</xdr:row>
      <xdr:rowOff>0</xdr:rowOff>
    </xdr:from>
    <xdr:ext cx="65" cy="172227"/>
    <xdr:sp macro="" textlink="">
      <xdr:nvSpPr>
        <xdr:cNvPr id="104" name="PoljeZBesedilom 103">
          <a:extLst>
            <a:ext uri="{FF2B5EF4-FFF2-40B4-BE49-F238E27FC236}">
              <a16:creationId xmlns:a16="http://schemas.microsoft.com/office/drawing/2014/main" id="{B95C6899-15C0-4597-A104-8B5C235962CF}"/>
            </a:ext>
          </a:extLst>
        </xdr:cNvPr>
        <xdr:cNvSpPr txBox="1"/>
      </xdr:nvSpPr>
      <xdr:spPr>
        <a:xfrm>
          <a:off x="11572875" y="207444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190</xdr:row>
      <xdr:rowOff>0</xdr:rowOff>
    </xdr:from>
    <xdr:ext cx="65" cy="172227"/>
    <xdr:sp macro="" textlink="">
      <xdr:nvSpPr>
        <xdr:cNvPr id="105" name="PoljeZBesedilom 104">
          <a:extLst>
            <a:ext uri="{FF2B5EF4-FFF2-40B4-BE49-F238E27FC236}">
              <a16:creationId xmlns:a16="http://schemas.microsoft.com/office/drawing/2014/main" id="{7B9FFF0C-E97E-4C02-8D5D-E45F43F2B7C7}"/>
            </a:ext>
          </a:extLst>
        </xdr:cNvPr>
        <xdr:cNvSpPr txBox="1"/>
      </xdr:nvSpPr>
      <xdr:spPr>
        <a:xfrm>
          <a:off x="11572875" y="207444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191</xdr:row>
      <xdr:rowOff>0</xdr:rowOff>
    </xdr:from>
    <xdr:ext cx="65" cy="172227"/>
    <xdr:sp macro="" textlink="">
      <xdr:nvSpPr>
        <xdr:cNvPr id="106" name="PoljeZBesedilom 105">
          <a:extLst>
            <a:ext uri="{FF2B5EF4-FFF2-40B4-BE49-F238E27FC236}">
              <a16:creationId xmlns:a16="http://schemas.microsoft.com/office/drawing/2014/main" id="{3775EEF8-2D15-45C9-8CC7-6587F952F33E}"/>
            </a:ext>
          </a:extLst>
        </xdr:cNvPr>
        <xdr:cNvSpPr txBox="1"/>
      </xdr:nvSpPr>
      <xdr:spPr>
        <a:xfrm>
          <a:off x="11572875" y="20825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191</xdr:row>
      <xdr:rowOff>0</xdr:rowOff>
    </xdr:from>
    <xdr:ext cx="65" cy="172227"/>
    <xdr:sp macro="" textlink="">
      <xdr:nvSpPr>
        <xdr:cNvPr id="107" name="PoljeZBesedilom 106">
          <a:extLst>
            <a:ext uri="{FF2B5EF4-FFF2-40B4-BE49-F238E27FC236}">
              <a16:creationId xmlns:a16="http://schemas.microsoft.com/office/drawing/2014/main" id="{DA522E07-9477-4AC0-AD5F-93C40F62B747}"/>
            </a:ext>
          </a:extLst>
        </xdr:cNvPr>
        <xdr:cNvSpPr txBox="1"/>
      </xdr:nvSpPr>
      <xdr:spPr>
        <a:xfrm>
          <a:off x="11572875" y="20825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191</xdr:row>
      <xdr:rowOff>0</xdr:rowOff>
    </xdr:from>
    <xdr:ext cx="65" cy="172227"/>
    <xdr:sp macro="" textlink="">
      <xdr:nvSpPr>
        <xdr:cNvPr id="108" name="PoljeZBesedilom 107">
          <a:extLst>
            <a:ext uri="{FF2B5EF4-FFF2-40B4-BE49-F238E27FC236}">
              <a16:creationId xmlns:a16="http://schemas.microsoft.com/office/drawing/2014/main" id="{9BA56E77-022A-42E9-8EB8-DD34319D6580}"/>
            </a:ext>
          </a:extLst>
        </xdr:cNvPr>
        <xdr:cNvSpPr txBox="1"/>
      </xdr:nvSpPr>
      <xdr:spPr>
        <a:xfrm>
          <a:off x="11572875" y="20825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191</xdr:row>
      <xdr:rowOff>0</xdr:rowOff>
    </xdr:from>
    <xdr:ext cx="65" cy="172227"/>
    <xdr:sp macro="" textlink="">
      <xdr:nvSpPr>
        <xdr:cNvPr id="109" name="PoljeZBesedilom 108">
          <a:extLst>
            <a:ext uri="{FF2B5EF4-FFF2-40B4-BE49-F238E27FC236}">
              <a16:creationId xmlns:a16="http://schemas.microsoft.com/office/drawing/2014/main" id="{24D2E70E-124C-4DC3-86D4-2834B16135EA}"/>
            </a:ext>
          </a:extLst>
        </xdr:cNvPr>
        <xdr:cNvSpPr txBox="1"/>
      </xdr:nvSpPr>
      <xdr:spPr>
        <a:xfrm>
          <a:off x="11572875" y="208254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192</xdr:row>
      <xdr:rowOff>0</xdr:rowOff>
    </xdr:from>
    <xdr:ext cx="65" cy="172227"/>
    <xdr:sp macro="" textlink="">
      <xdr:nvSpPr>
        <xdr:cNvPr id="110" name="PoljeZBesedilom 109">
          <a:extLst>
            <a:ext uri="{FF2B5EF4-FFF2-40B4-BE49-F238E27FC236}">
              <a16:creationId xmlns:a16="http://schemas.microsoft.com/office/drawing/2014/main" id="{5A712F1B-01E1-4383-8B3D-8836F65D1063}"/>
            </a:ext>
          </a:extLst>
        </xdr:cNvPr>
        <xdr:cNvSpPr txBox="1"/>
      </xdr:nvSpPr>
      <xdr:spPr>
        <a:xfrm>
          <a:off x="11572875" y="20906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192</xdr:row>
      <xdr:rowOff>0</xdr:rowOff>
    </xdr:from>
    <xdr:ext cx="65" cy="172227"/>
    <xdr:sp macro="" textlink="">
      <xdr:nvSpPr>
        <xdr:cNvPr id="111" name="PoljeZBesedilom 110">
          <a:extLst>
            <a:ext uri="{FF2B5EF4-FFF2-40B4-BE49-F238E27FC236}">
              <a16:creationId xmlns:a16="http://schemas.microsoft.com/office/drawing/2014/main" id="{7E43B1BD-EB8D-42C6-A1C3-793BF4221F0B}"/>
            </a:ext>
          </a:extLst>
        </xdr:cNvPr>
        <xdr:cNvSpPr txBox="1"/>
      </xdr:nvSpPr>
      <xdr:spPr>
        <a:xfrm>
          <a:off x="11572875" y="20906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192</xdr:row>
      <xdr:rowOff>0</xdr:rowOff>
    </xdr:from>
    <xdr:ext cx="65" cy="172227"/>
    <xdr:sp macro="" textlink="">
      <xdr:nvSpPr>
        <xdr:cNvPr id="112" name="PoljeZBesedilom 111">
          <a:extLst>
            <a:ext uri="{FF2B5EF4-FFF2-40B4-BE49-F238E27FC236}">
              <a16:creationId xmlns:a16="http://schemas.microsoft.com/office/drawing/2014/main" id="{08CE7BAA-0428-4D22-B4CF-8638CBFD88E4}"/>
            </a:ext>
          </a:extLst>
        </xdr:cNvPr>
        <xdr:cNvSpPr txBox="1"/>
      </xdr:nvSpPr>
      <xdr:spPr>
        <a:xfrm>
          <a:off x="11572875" y="20906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192</xdr:row>
      <xdr:rowOff>0</xdr:rowOff>
    </xdr:from>
    <xdr:ext cx="65" cy="172227"/>
    <xdr:sp macro="" textlink="">
      <xdr:nvSpPr>
        <xdr:cNvPr id="113" name="PoljeZBesedilom 112">
          <a:extLst>
            <a:ext uri="{FF2B5EF4-FFF2-40B4-BE49-F238E27FC236}">
              <a16:creationId xmlns:a16="http://schemas.microsoft.com/office/drawing/2014/main" id="{E1022A8D-85FD-4167-82AC-8CC5BAABAEC9}"/>
            </a:ext>
          </a:extLst>
        </xdr:cNvPr>
        <xdr:cNvSpPr txBox="1"/>
      </xdr:nvSpPr>
      <xdr:spPr>
        <a:xfrm>
          <a:off x="11572875" y="209064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193</xdr:row>
      <xdr:rowOff>0</xdr:rowOff>
    </xdr:from>
    <xdr:ext cx="65" cy="172227"/>
    <xdr:sp macro="" textlink="">
      <xdr:nvSpPr>
        <xdr:cNvPr id="114" name="PoljeZBesedilom 113">
          <a:extLst>
            <a:ext uri="{FF2B5EF4-FFF2-40B4-BE49-F238E27FC236}">
              <a16:creationId xmlns:a16="http://schemas.microsoft.com/office/drawing/2014/main" id="{75EF1780-6095-4A76-947A-7CDB91FA7FFE}"/>
            </a:ext>
          </a:extLst>
        </xdr:cNvPr>
        <xdr:cNvSpPr txBox="1"/>
      </xdr:nvSpPr>
      <xdr:spPr>
        <a:xfrm>
          <a:off x="11572875" y="20987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193</xdr:row>
      <xdr:rowOff>0</xdr:rowOff>
    </xdr:from>
    <xdr:ext cx="65" cy="172227"/>
    <xdr:sp macro="" textlink="">
      <xdr:nvSpPr>
        <xdr:cNvPr id="115" name="PoljeZBesedilom 114">
          <a:extLst>
            <a:ext uri="{FF2B5EF4-FFF2-40B4-BE49-F238E27FC236}">
              <a16:creationId xmlns:a16="http://schemas.microsoft.com/office/drawing/2014/main" id="{302A3F96-C883-4645-B522-3999318D6574}"/>
            </a:ext>
          </a:extLst>
        </xdr:cNvPr>
        <xdr:cNvSpPr txBox="1"/>
      </xdr:nvSpPr>
      <xdr:spPr>
        <a:xfrm>
          <a:off x="11572875" y="20987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193</xdr:row>
      <xdr:rowOff>0</xdr:rowOff>
    </xdr:from>
    <xdr:ext cx="65" cy="172227"/>
    <xdr:sp macro="" textlink="">
      <xdr:nvSpPr>
        <xdr:cNvPr id="116" name="PoljeZBesedilom 115">
          <a:extLst>
            <a:ext uri="{FF2B5EF4-FFF2-40B4-BE49-F238E27FC236}">
              <a16:creationId xmlns:a16="http://schemas.microsoft.com/office/drawing/2014/main" id="{1F3DC23B-94C3-4C85-98E5-4DCDD6BE6959}"/>
            </a:ext>
          </a:extLst>
        </xdr:cNvPr>
        <xdr:cNvSpPr txBox="1"/>
      </xdr:nvSpPr>
      <xdr:spPr>
        <a:xfrm>
          <a:off x="11572875" y="20987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193</xdr:row>
      <xdr:rowOff>0</xdr:rowOff>
    </xdr:from>
    <xdr:ext cx="65" cy="172227"/>
    <xdr:sp macro="" textlink="">
      <xdr:nvSpPr>
        <xdr:cNvPr id="117" name="PoljeZBesedilom 116">
          <a:extLst>
            <a:ext uri="{FF2B5EF4-FFF2-40B4-BE49-F238E27FC236}">
              <a16:creationId xmlns:a16="http://schemas.microsoft.com/office/drawing/2014/main" id="{3F865017-F25A-4146-A052-425F7F87987C}"/>
            </a:ext>
          </a:extLst>
        </xdr:cNvPr>
        <xdr:cNvSpPr txBox="1"/>
      </xdr:nvSpPr>
      <xdr:spPr>
        <a:xfrm>
          <a:off x="11572875" y="209873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194</xdr:row>
      <xdr:rowOff>0</xdr:rowOff>
    </xdr:from>
    <xdr:ext cx="65" cy="172227"/>
    <xdr:sp macro="" textlink="">
      <xdr:nvSpPr>
        <xdr:cNvPr id="118" name="PoljeZBesedilom 117">
          <a:extLst>
            <a:ext uri="{FF2B5EF4-FFF2-40B4-BE49-F238E27FC236}">
              <a16:creationId xmlns:a16="http://schemas.microsoft.com/office/drawing/2014/main" id="{1EDE1AE6-CFD4-4717-AD94-74149877A64D}"/>
            </a:ext>
          </a:extLst>
        </xdr:cNvPr>
        <xdr:cNvSpPr txBox="1"/>
      </xdr:nvSpPr>
      <xdr:spPr>
        <a:xfrm>
          <a:off x="11572875" y="21262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194</xdr:row>
      <xdr:rowOff>0</xdr:rowOff>
    </xdr:from>
    <xdr:ext cx="65" cy="172227"/>
    <xdr:sp macro="" textlink="">
      <xdr:nvSpPr>
        <xdr:cNvPr id="119" name="PoljeZBesedilom 118">
          <a:extLst>
            <a:ext uri="{FF2B5EF4-FFF2-40B4-BE49-F238E27FC236}">
              <a16:creationId xmlns:a16="http://schemas.microsoft.com/office/drawing/2014/main" id="{ED05F0E3-B204-43A5-923E-32EFE4C68623}"/>
            </a:ext>
          </a:extLst>
        </xdr:cNvPr>
        <xdr:cNvSpPr txBox="1"/>
      </xdr:nvSpPr>
      <xdr:spPr>
        <a:xfrm>
          <a:off x="11572875" y="21262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194</xdr:row>
      <xdr:rowOff>0</xdr:rowOff>
    </xdr:from>
    <xdr:ext cx="65" cy="172227"/>
    <xdr:sp macro="" textlink="">
      <xdr:nvSpPr>
        <xdr:cNvPr id="120" name="PoljeZBesedilom 119">
          <a:extLst>
            <a:ext uri="{FF2B5EF4-FFF2-40B4-BE49-F238E27FC236}">
              <a16:creationId xmlns:a16="http://schemas.microsoft.com/office/drawing/2014/main" id="{C205189A-F654-4C00-90E5-A63729DA89C5}"/>
            </a:ext>
          </a:extLst>
        </xdr:cNvPr>
        <xdr:cNvSpPr txBox="1"/>
      </xdr:nvSpPr>
      <xdr:spPr>
        <a:xfrm>
          <a:off x="11572875" y="21262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194</xdr:row>
      <xdr:rowOff>0</xdr:rowOff>
    </xdr:from>
    <xdr:ext cx="65" cy="172227"/>
    <xdr:sp macro="" textlink="">
      <xdr:nvSpPr>
        <xdr:cNvPr id="121" name="PoljeZBesedilom 120">
          <a:extLst>
            <a:ext uri="{FF2B5EF4-FFF2-40B4-BE49-F238E27FC236}">
              <a16:creationId xmlns:a16="http://schemas.microsoft.com/office/drawing/2014/main" id="{5F1E3B27-1D43-4F11-9630-657A59419688}"/>
            </a:ext>
          </a:extLst>
        </xdr:cNvPr>
        <xdr:cNvSpPr txBox="1"/>
      </xdr:nvSpPr>
      <xdr:spPr>
        <a:xfrm>
          <a:off x="11572875" y="212626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195</xdr:row>
      <xdr:rowOff>0</xdr:rowOff>
    </xdr:from>
    <xdr:ext cx="65" cy="172227"/>
    <xdr:sp macro="" textlink="">
      <xdr:nvSpPr>
        <xdr:cNvPr id="122" name="PoljeZBesedilom 121">
          <a:extLst>
            <a:ext uri="{FF2B5EF4-FFF2-40B4-BE49-F238E27FC236}">
              <a16:creationId xmlns:a16="http://schemas.microsoft.com/office/drawing/2014/main" id="{F48185A4-98F6-4E1A-8B25-F07E18E5C589}"/>
            </a:ext>
          </a:extLst>
        </xdr:cNvPr>
        <xdr:cNvSpPr txBox="1"/>
      </xdr:nvSpPr>
      <xdr:spPr>
        <a:xfrm>
          <a:off x="11572875" y="21424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195</xdr:row>
      <xdr:rowOff>0</xdr:rowOff>
    </xdr:from>
    <xdr:ext cx="65" cy="172227"/>
    <xdr:sp macro="" textlink="">
      <xdr:nvSpPr>
        <xdr:cNvPr id="123" name="PoljeZBesedilom 122">
          <a:extLst>
            <a:ext uri="{FF2B5EF4-FFF2-40B4-BE49-F238E27FC236}">
              <a16:creationId xmlns:a16="http://schemas.microsoft.com/office/drawing/2014/main" id="{CBE87C00-92F7-4CCA-98B4-1A8E22102717}"/>
            </a:ext>
          </a:extLst>
        </xdr:cNvPr>
        <xdr:cNvSpPr txBox="1"/>
      </xdr:nvSpPr>
      <xdr:spPr>
        <a:xfrm>
          <a:off x="11572875" y="21424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195</xdr:row>
      <xdr:rowOff>0</xdr:rowOff>
    </xdr:from>
    <xdr:ext cx="65" cy="172227"/>
    <xdr:sp macro="" textlink="">
      <xdr:nvSpPr>
        <xdr:cNvPr id="124" name="PoljeZBesedilom 123">
          <a:extLst>
            <a:ext uri="{FF2B5EF4-FFF2-40B4-BE49-F238E27FC236}">
              <a16:creationId xmlns:a16="http://schemas.microsoft.com/office/drawing/2014/main" id="{0EF19C46-2136-4DDB-94B4-B63C3A5288BE}"/>
            </a:ext>
          </a:extLst>
        </xdr:cNvPr>
        <xdr:cNvSpPr txBox="1"/>
      </xdr:nvSpPr>
      <xdr:spPr>
        <a:xfrm>
          <a:off x="11572875" y="21424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195</xdr:row>
      <xdr:rowOff>0</xdr:rowOff>
    </xdr:from>
    <xdr:ext cx="65" cy="172227"/>
    <xdr:sp macro="" textlink="">
      <xdr:nvSpPr>
        <xdr:cNvPr id="125" name="PoljeZBesedilom 124">
          <a:extLst>
            <a:ext uri="{FF2B5EF4-FFF2-40B4-BE49-F238E27FC236}">
              <a16:creationId xmlns:a16="http://schemas.microsoft.com/office/drawing/2014/main" id="{07E9C627-BE0E-4AE1-BAEC-FE051CE64E1F}"/>
            </a:ext>
          </a:extLst>
        </xdr:cNvPr>
        <xdr:cNvSpPr txBox="1"/>
      </xdr:nvSpPr>
      <xdr:spPr>
        <a:xfrm>
          <a:off x="11572875" y="2142458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196</xdr:row>
      <xdr:rowOff>0</xdr:rowOff>
    </xdr:from>
    <xdr:ext cx="65" cy="172227"/>
    <xdr:sp macro="" textlink="">
      <xdr:nvSpPr>
        <xdr:cNvPr id="126" name="PoljeZBesedilom 125">
          <a:extLst>
            <a:ext uri="{FF2B5EF4-FFF2-40B4-BE49-F238E27FC236}">
              <a16:creationId xmlns:a16="http://schemas.microsoft.com/office/drawing/2014/main" id="{2A743C91-C434-4A77-A549-D4F0D4B1E6B3}"/>
            </a:ext>
          </a:extLst>
        </xdr:cNvPr>
        <xdr:cNvSpPr txBox="1"/>
      </xdr:nvSpPr>
      <xdr:spPr>
        <a:xfrm>
          <a:off x="11572875" y="215865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196</xdr:row>
      <xdr:rowOff>0</xdr:rowOff>
    </xdr:from>
    <xdr:ext cx="65" cy="172227"/>
    <xdr:sp macro="" textlink="">
      <xdr:nvSpPr>
        <xdr:cNvPr id="127" name="PoljeZBesedilom 126">
          <a:extLst>
            <a:ext uri="{FF2B5EF4-FFF2-40B4-BE49-F238E27FC236}">
              <a16:creationId xmlns:a16="http://schemas.microsoft.com/office/drawing/2014/main" id="{FCB8773D-2632-4A14-9FDA-319BE635D260}"/>
            </a:ext>
          </a:extLst>
        </xdr:cNvPr>
        <xdr:cNvSpPr txBox="1"/>
      </xdr:nvSpPr>
      <xdr:spPr>
        <a:xfrm>
          <a:off x="11572875" y="215865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196</xdr:row>
      <xdr:rowOff>0</xdr:rowOff>
    </xdr:from>
    <xdr:ext cx="65" cy="172227"/>
    <xdr:sp macro="" textlink="">
      <xdr:nvSpPr>
        <xdr:cNvPr id="128" name="PoljeZBesedilom 127">
          <a:extLst>
            <a:ext uri="{FF2B5EF4-FFF2-40B4-BE49-F238E27FC236}">
              <a16:creationId xmlns:a16="http://schemas.microsoft.com/office/drawing/2014/main" id="{A6A3D87C-BE3D-489B-9ABF-7A64408183C4}"/>
            </a:ext>
          </a:extLst>
        </xdr:cNvPr>
        <xdr:cNvSpPr txBox="1"/>
      </xdr:nvSpPr>
      <xdr:spPr>
        <a:xfrm>
          <a:off x="11572875" y="215865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196</xdr:row>
      <xdr:rowOff>0</xdr:rowOff>
    </xdr:from>
    <xdr:ext cx="65" cy="172227"/>
    <xdr:sp macro="" textlink="">
      <xdr:nvSpPr>
        <xdr:cNvPr id="129" name="PoljeZBesedilom 128">
          <a:extLst>
            <a:ext uri="{FF2B5EF4-FFF2-40B4-BE49-F238E27FC236}">
              <a16:creationId xmlns:a16="http://schemas.microsoft.com/office/drawing/2014/main" id="{43449AFB-1933-4561-B32A-DCB8A33F00F8}"/>
            </a:ext>
          </a:extLst>
        </xdr:cNvPr>
        <xdr:cNvSpPr txBox="1"/>
      </xdr:nvSpPr>
      <xdr:spPr>
        <a:xfrm>
          <a:off x="11572875" y="215865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197</xdr:row>
      <xdr:rowOff>0</xdr:rowOff>
    </xdr:from>
    <xdr:ext cx="65" cy="172227"/>
    <xdr:sp macro="" textlink="">
      <xdr:nvSpPr>
        <xdr:cNvPr id="130" name="PoljeZBesedilom 129">
          <a:extLst>
            <a:ext uri="{FF2B5EF4-FFF2-40B4-BE49-F238E27FC236}">
              <a16:creationId xmlns:a16="http://schemas.microsoft.com/office/drawing/2014/main" id="{705AAD42-3D3B-4C7D-91A6-732D39CED11D}"/>
            </a:ext>
          </a:extLst>
        </xdr:cNvPr>
        <xdr:cNvSpPr txBox="1"/>
      </xdr:nvSpPr>
      <xdr:spPr>
        <a:xfrm>
          <a:off x="11572875" y="21716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197</xdr:row>
      <xdr:rowOff>0</xdr:rowOff>
    </xdr:from>
    <xdr:ext cx="65" cy="172227"/>
    <xdr:sp macro="" textlink="">
      <xdr:nvSpPr>
        <xdr:cNvPr id="131" name="PoljeZBesedilom 130">
          <a:extLst>
            <a:ext uri="{FF2B5EF4-FFF2-40B4-BE49-F238E27FC236}">
              <a16:creationId xmlns:a16="http://schemas.microsoft.com/office/drawing/2014/main" id="{90AFE01E-646E-4387-BCD7-67DFEF360311}"/>
            </a:ext>
          </a:extLst>
        </xdr:cNvPr>
        <xdr:cNvSpPr txBox="1"/>
      </xdr:nvSpPr>
      <xdr:spPr>
        <a:xfrm>
          <a:off x="11572875" y="21716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197</xdr:row>
      <xdr:rowOff>0</xdr:rowOff>
    </xdr:from>
    <xdr:ext cx="65" cy="172227"/>
    <xdr:sp macro="" textlink="">
      <xdr:nvSpPr>
        <xdr:cNvPr id="132" name="PoljeZBesedilom 131">
          <a:extLst>
            <a:ext uri="{FF2B5EF4-FFF2-40B4-BE49-F238E27FC236}">
              <a16:creationId xmlns:a16="http://schemas.microsoft.com/office/drawing/2014/main" id="{02976E4B-748E-47ED-93CC-59992DAE9AEF}"/>
            </a:ext>
          </a:extLst>
        </xdr:cNvPr>
        <xdr:cNvSpPr txBox="1"/>
      </xdr:nvSpPr>
      <xdr:spPr>
        <a:xfrm>
          <a:off x="11572875" y="21716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197</xdr:row>
      <xdr:rowOff>0</xdr:rowOff>
    </xdr:from>
    <xdr:ext cx="65" cy="172227"/>
    <xdr:sp macro="" textlink="">
      <xdr:nvSpPr>
        <xdr:cNvPr id="133" name="PoljeZBesedilom 132">
          <a:extLst>
            <a:ext uri="{FF2B5EF4-FFF2-40B4-BE49-F238E27FC236}">
              <a16:creationId xmlns:a16="http://schemas.microsoft.com/office/drawing/2014/main" id="{0A247138-528C-4244-8414-CC38A30B07A4}"/>
            </a:ext>
          </a:extLst>
        </xdr:cNvPr>
        <xdr:cNvSpPr txBox="1"/>
      </xdr:nvSpPr>
      <xdr:spPr>
        <a:xfrm>
          <a:off x="11572875" y="21716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198</xdr:row>
      <xdr:rowOff>0</xdr:rowOff>
    </xdr:from>
    <xdr:ext cx="65" cy="172227"/>
    <xdr:sp macro="" textlink="">
      <xdr:nvSpPr>
        <xdr:cNvPr id="134" name="PoljeZBesedilom 133">
          <a:extLst>
            <a:ext uri="{FF2B5EF4-FFF2-40B4-BE49-F238E27FC236}">
              <a16:creationId xmlns:a16="http://schemas.microsoft.com/office/drawing/2014/main" id="{13E642AD-7668-4877-8E8A-776CB63B5828}"/>
            </a:ext>
          </a:extLst>
        </xdr:cNvPr>
        <xdr:cNvSpPr txBox="1"/>
      </xdr:nvSpPr>
      <xdr:spPr>
        <a:xfrm>
          <a:off x="11572875" y="217484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198</xdr:row>
      <xdr:rowOff>0</xdr:rowOff>
    </xdr:from>
    <xdr:ext cx="65" cy="172227"/>
    <xdr:sp macro="" textlink="">
      <xdr:nvSpPr>
        <xdr:cNvPr id="135" name="PoljeZBesedilom 134">
          <a:extLst>
            <a:ext uri="{FF2B5EF4-FFF2-40B4-BE49-F238E27FC236}">
              <a16:creationId xmlns:a16="http://schemas.microsoft.com/office/drawing/2014/main" id="{80A4A994-F002-46CB-9177-A59B375F1E8B}"/>
            </a:ext>
          </a:extLst>
        </xdr:cNvPr>
        <xdr:cNvSpPr txBox="1"/>
      </xdr:nvSpPr>
      <xdr:spPr>
        <a:xfrm>
          <a:off x="11572875" y="217484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198</xdr:row>
      <xdr:rowOff>0</xdr:rowOff>
    </xdr:from>
    <xdr:ext cx="65" cy="172227"/>
    <xdr:sp macro="" textlink="">
      <xdr:nvSpPr>
        <xdr:cNvPr id="136" name="PoljeZBesedilom 135">
          <a:extLst>
            <a:ext uri="{FF2B5EF4-FFF2-40B4-BE49-F238E27FC236}">
              <a16:creationId xmlns:a16="http://schemas.microsoft.com/office/drawing/2014/main" id="{77307F0F-89F1-4178-B023-563142CAA904}"/>
            </a:ext>
          </a:extLst>
        </xdr:cNvPr>
        <xdr:cNvSpPr txBox="1"/>
      </xdr:nvSpPr>
      <xdr:spPr>
        <a:xfrm>
          <a:off x="11572875" y="217484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198</xdr:row>
      <xdr:rowOff>0</xdr:rowOff>
    </xdr:from>
    <xdr:ext cx="65" cy="172227"/>
    <xdr:sp macro="" textlink="">
      <xdr:nvSpPr>
        <xdr:cNvPr id="137" name="PoljeZBesedilom 136">
          <a:extLst>
            <a:ext uri="{FF2B5EF4-FFF2-40B4-BE49-F238E27FC236}">
              <a16:creationId xmlns:a16="http://schemas.microsoft.com/office/drawing/2014/main" id="{890328AE-4A8B-47F2-84D6-4F97CFF64DE1}"/>
            </a:ext>
          </a:extLst>
        </xdr:cNvPr>
        <xdr:cNvSpPr txBox="1"/>
      </xdr:nvSpPr>
      <xdr:spPr>
        <a:xfrm>
          <a:off x="11572875" y="217484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38" name="PoljeZBesedilom 137">
          <a:extLst>
            <a:ext uri="{FF2B5EF4-FFF2-40B4-BE49-F238E27FC236}">
              <a16:creationId xmlns:a16="http://schemas.microsoft.com/office/drawing/2014/main" id="{A8190BEF-C9E0-4819-9DA2-C4E15F7BC484}"/>
            </a:ext>
          </a:extLst>
        </xdr:cNvPr>
        <xdr:cNvSpPr txBox="1"/>
      </xdr:nvSpPr>
      <xdr:spPr>
        <a:xfrm>
          <a:off x="11572875" y="217646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39" name="PoljeZBesedilom 138">
          <a:extLst>
            <a:ext uri="{FF2B5EF4-FFF2-40B4-BE49-F238E27FC236}">
              <a16:creationId xmlns:a16="http://schemas.microsoft.com/office/drawing/2014/main" id="{62547498-7D79-416C-BD7D-BC69287288F0}"/>
            </a:ext>
          </a:extLst>
        </xdr:cNvPr>
        <xdr:cNvSpPr txBox="1"/>
      </xdr:nvSpPr>
      <xdr:spPr>
        <a:xfrm>
          <a:off x="11572875" y="217646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40" name="PoljeZBesedilom 139">
          <a:extLst>
            <a:ext uri="{FF2B5EF4-FFF2-40B4-BE49-F238E27FC236}">
              <a16:creationId xmlns:a16="http://schemas.microsoft.com/office/drawing/2014/main" id="{B1BF094F-05E2-4353-BAC5-72D880E7B8AC}"/>
            </a:ext>
          </a:extLst>
        </xdr:cNvPr>
        <xdr:cNvSpPr txBox="1"/>
      </xdr:nvSpPr>
      <xdr:spPr>
        <a:xfrm>
          <a:off x="11572875" y="217646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41" name="PoljeZBesedilom 140">
          <a:extLst>
            <a:ext uri="{FF2B5EF4-FFF2-40B4-BE49-F238E27FC236}">
              <a16:creationId xmlns:a16="http://schemas.microsoft.com/office/drawing/2014/main" id="{AA314462-F2BB-459B-8FEB-825C915298B0}"/>
            </a:ext>
          </a:extLst>
        </xdr:cNvPr>
        <xdr:cNvSpPr txBox="1"/>
      </xdr:nvSpPr>
      <xdr:spPr>
        <a:xfrm>
          <a:off x="11572875" y="217646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42" name="PoljeZBesedilom 141">
          <a:extLst>
            <a:ext uri="{FF2B5EF4-FFF2-40B4-BE49-F238E27FC236}">
              <a16:creationId xmlns:a16="http://schemas.microsoft.com/office/drawing/2014/main" id="{234579F6-396E-420A-8494-7949564DAB0E}"/>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43" name="PoljeZBesedilom 142">
          <a:extLst>
            <a:ext uri="{FF2B5EF4-FFF2-40B4-BE49-F238E27FC236}">
              <a16:creationId xmlns:a16="http://schemas.microsoft.com/office/drawing/2014/main" id="{D255143A-3859-4003-8546-2359CD0542B7}"/>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44" name="PoljeZBesedilom 143">
          <a:extLst>
            <a:ext uri="{FF2B5EF4-FFF2-40B4-BE49-F238E27FC236}">
              <a16:creationId xmlns:a16="http://schemas.microsoft.com/office/drawing/2014/main" id="{6091DCF6-8A35-4644-B458-F6E3A760DB20}"/>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45" name="PoljeZBesedilom 144">
          <a:extLst>
            <a:ext uri="{FF2B5EF4-FFF2-40B4-BE49-F238E27FC236}">
              <a16:creationId xmlns:a16="http://schemas.microsoft.com/office/drawing/2014/main" id="{7661B754-9BB5-4DEE-8F4C-429521ABDE1F}"/>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46" name="PoljeZBesedilom 145">
          <a:extLst>
            <a:ext uri="{FF2B5EF4-FFF2-40B4-BE49-F238E27FC236}">
              <a16:creationId xmlns:a16="http://schemas.microsoft.com/office/drawing/2014/main" id="{14514C4E-703F-4707-BEDA-224C8EF9B42F}"/>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47" name="PoljeZBesedilom 146">
          <a:extLst>
            <a:ext uri="{FF2B5EF4-FFF2-40B4-BE49-F238E27FC236}">
              <a16:creationId xmlns:a16="http://schemas.microsoft.com/office/drawing/2014/main" id="{600A9B83-AD6A-4F5C-82B8-C6DAB5328B4E}"/>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48" name="PoljeZBesedilom 147">
          <a:extLst>
            <a:ext uri="{FF2B5EF4-FFF2-40B4-BE49-F238E27FC236}">
              <a16:creationId xmlns:a16="http://schemas.microsoft.com/office/drawing/2014/main" id="{B54159D2-C2F0-4C40-AAED-95D012D7736C}"/>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49" name="PoljeZBesedilom 148">
          <a:extLst>
            <a:ext uri="{FF2B5EF4-FFF2-40B4-BE49-F238E27FC236}">
              <a16:creationId xmlns:a16="http://schemas.microsoft.com/office/drawing/2014/main" id="{052A7532-C4AA-4A6A-B5F8-14C2A42F7EBA}"/>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50" name="PoljeZBesedilom 149">
          <a:extLst>
            <a:ext uri="{FF2B5EF4-FFF2-40B4-BE49-F238E27FC236}">
              <a16:creationId xmlns:a16="http://schemas.microsoft.com/office/drawing/2014/main" id="{B5687746-3BAC-4BB5-AB3B-0C49459610DF}"/>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51" name="PoljeZBesedilom 150">
          <a:extLst>
            <a:ext uri="{FF2B5EF4-FFF2-40B4-BE49-F238E27FC236}">
              <a16:creationId xmlns:a16="http://schemas.microsoft.com/office/drawing/2014/main" id="{48CCF03B-16DC-49A4-A360-D4E28D761764}"/>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52" name="PoljeZBesedilom 151">
          <a:extLst>
            <a:ext uri="{FF2B5EF4-FFF2-40B4-BE49-F238E27FC236}">
              <a16:creationId xmlns:a16="http://schemas.microsoft.com/office/drawing/2014/main" id="{B0209003-E66A-4346-911C-5489EA75BCFB}"/>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53" name="PoljeZBesedilom 152">
          <a:extLst>
            <a:ext uri="{FF2B5EF4-FFF2-40B4-BE49-F238E27FC236}">
              <a16:creationId xmlns:a16="http://schemas.microsoft.com/office/drawing/2014/main" id="{D7059973-A9A8-40B7-8CE3-0C04C9312861}"/>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54" name="PoljeZBesedilom 153">
          <a:extLst>
            <a:ext uri="{FF2B5EF4-FFF2-40B4-BE49-F238E27FC236}">
              <a16:creationId xmlns:a16="http://schemas.microsoft.com/office/drawing/2014/main" id="{0824697D-EA70-4C3B-8FC6-84A44FB6CEC8}"/>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55" name="PoljeZBesedilom 154">
          <a:extLst>
            <a:ext uri="{FF2B5EF4-FFF2-40B4-BE49-F238E27FC236}">
              <a16:creationId xmlns:a16="http://schemas.microsoft.com/office/drawing/2014/main" id="{7E8D8C89-02CB-48F4-85F3-2631C77CB267}"/>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56" name="PoljeZBesedilom 155">
          <a:extLst>
            <a:ext uri="{FF2B5EF4-FFF2-40B4-BE49-F238E27FC236}">
              <a16:creationId xmlns:a16="http://schemas.microsoft.com/office/drawing/2014/main" id="{AB92300A-D3B4-483C-B01C-B33F5C6F1759}"/>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57" name="PoljeZBesedilom 156">
          <a:extLst>
            <a:ext uri="{FF2B5EF4-FFF2-40B4-BE49-F238E27FC236}">
              <a16:creationId xmlns:a16="http://schemas.microsoft.com/office/drawing/2014/main" id="{5F860751-08A5-4F68-8932-8DD929449E94}"/>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58" name="PoljeZBesedilom 157">
          <a:extLst>
            <a:ext uri="{FF2B5EF4-FFF2-40B4-BE49-F238E27FC236}">
              <a16:creationId xmlns:a16="http://schemas.microsoft.com/office/drawing/2014/main" id="{579C5F17-9CAF-45C7-BD64-9EB2F3C89699}"/>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59" name="PoljeZBesedilom 158">
          <a:extLst>
            <a:ext uri="{FF2B5EF4-FFF2-40B4-BE49-F238E27FC236}">
              <a16:creationId xmlns:a16="http://schemas.microsoft.com/office/drawing/2014/main" id="{B6C09456-CA1B-4124-B690-7A798C2C8A06}"/>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60" name="PoljeZBesedilom 159">
          <a:extLst>
            <a:ext uri="{FF2B5EF4-FFF2-40B4-BE49-F238E27FC236}">
              <a16:creationId xmlns:a16="http://schemas.microsoft.com/office/drawing/2014/main" id="{54FC91EE-982B-4B2B-821D-806A97833EFB}"/>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61" name="PoljeZBesedilom 160">
          <a:extLst>
            <a:ext uri="{FF2B5EF4-FFF2-40B4-BE49-F238E27FC236}">
              <a16:creationId xmlns:a16="http://schemas.microsoft.com/office/drawing/2014/main" id="{D40EB8A0-A826-436E-938F-9CC5F899C866}"/>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62" name="PoljeZBesedilom 161">
          <a:extLst>
            <a:ext uri="{FF2B5EF4-FFF2-40B4-BE49-F238E27FC236}">
              <a16:creationId xmlns:a16="http://schemas.microsoft.com/office/drawing/2014/main" id="{41D7C24F-D3FA-40E2-87EC-7E9AD09FD016}"/>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63" name="PoljeZBesedilom 162">
          <a:extLst>
            <a:ext uri="{FF2B5EF4-FFF2-40B4-BE49-F238E27FC236}">
              <a16:creationId xmlns:a16="http://schemas.microsoft.com/office/drawing/2014/main" id="{A7F1AD26-E179-4354-A9B6-412612D67BF6}"/>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64" name="PoljeZBesedilom 163">
          <a:extLst>
            <a:ext uri="{FF2B5EF4-FFF2-40B4-BE49-F238E27FC236}">
              <a16:creationId xmlns:a16="http://schemas.microsoft.com/office/drawing/2014/main" id="{BA38E7DC-20CF-4E36-B5BC-B2C2B8D4643E}"/>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65" name="PoljeZBesedilom 164">
          <a:extLst>
            <a:ext uri="{FF2B5EF4-FFF2-40B4-BE49-F238E27FC236}">
              <a16:creationId xmlns:a16="http://schemas.microsoft.com/office/drawing/2014/main" id="{43F16313-AA42-45AF-A6E6-56C200F23B67}"/>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66" name="PoljeZBesedilom 165">
          <a:extLst>
            <a:ext uri="{FF2B5EF4-FFF2-40B4-BE49-F238E27FC236}">
              <a16:creationId xmlns:a16="http://schemas.microsoft.com/office/drawing/2014/main" id="{3E0F2B59-304E-4B99-BCF2-85366BF27730}"/>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67" name="PoljeZBesedilom 166">
          <a:extLst>
            <a:ext uri="{FF2B5EF4-FFF2-40B4-BE49-F238E27FC236}">
              <a16:creationId xmlns:a16="http://schemas.microsoft.com/office/drawing/2014/main" id="{C22BC0F2-C072-471D-8884-59092676FD68}"/>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68" name="PoljeZBesedilom 167">
          <a:extLst>
            <a:ext uri="{FF2B5EF4-FFF2-40B4-BE49-F238E27FC236}">
              <a16:creationId xmlns:a16="http://schemas.microsoft.com/office/drawing/2014/main" id="{1AE91E93-3877-483A-AB17-EC6C0C20FE7F}"/>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69" name="PoljeZBesedilom 168">
          <a:extLst>
            <a:ext uri="{FF2B5EF4-FFF2-40B4-BE49-F238E27FC236}">
              <a16:creationId xmlns:a16="http://schemas.microsoft.com/office/drawing/2014/main" id="{5F108F88-65B8-4C8E-AD28-ABF506065688}"/>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70" name="PoljeZBesedilom 169">
          <a:extLst>
            <a:ext uri="{FF2B5EF4-FFF2-40B4-BE49-F238E27FC236}">
              <a16:creationId xmlns:a16="http://schemas.microsoft.com/office/drawing/2014/main" id="{25A57A91-00FC-4F5A-BFD9-A81489107A64}"/>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71" name="PoljeZBesedilom 170">
          <a:extLst>
            <a:ext uri="{FF2B5EF4-FFF2-40B4-BE49-F238E27FC236}">
              <a16:creationId xmlns:a16="http://schemas.microsoft.com/office/drawing/2014/main" id="{F0E2CD4A-A8BA-4850-96AD-99E18E4F839E}"/>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72" name="PoljeZBesedilom 171">
          <a:extLst>
            <a:ext uri="{FF2B5EF4-FFF2-40B4-BE49-F238E27FC236}">
              <a16:creationId xmlns:a16="http://schemas.microsoft.com/office/drawing/2014/main" id="{1195F5CA-32F6-4AB5-9C48-02C59DAA4CB7}"/>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73" name="PoljeZBesedilom 172">
          <a:extLst>
            <a:ext uri="{FF2B5EF4-FFF2-40B4-BE49-F238E27FC236}">
              <a16:creationId xmlns:a16="http://schemas.microsoft.com/office/drawing/2014/main" id="{00BE97EE-AF9A-47EA-814C-BCCC42419D72}"/>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74" name="PoljeZBesedilom 173">
          <a:extLst>
            <a:ext uri="{FF2B5EF4-FFF2-40B4-BE49-F238E27FC236}">
              <a16:creationId xmlns:a16="http://schemas.microsoft.com/office/drawing/2014/main" id="{47426B5B-28B7-4810-95FB-70835473E20E}"/>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75" name="PoljeZBesedilom 174">
          <a:extLst>
            <a:ext uri="{FF2B5EF4-FFF2-40B4-BE49-F238E27FC236}">
              <a16:creationId xmlns:a16="http://schemas.microsoft.com/office/drawing/2014/main" id="{3211D4F7-72E5-47C8-8D40-68B7AB7F0F8E}"/>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76" name="PoljeZBesedilom 175">
          <a:extLst>
            <a:ext uri="{FF2B5EF4-FFF2-40B4-BE49-F238E27FC236}">
              <a16:creationId xmlns:a16="http://schemas.microsoft.com/office/drawing/2014/main" id="{12BF0DD8-920C-4EDF-8B6D-7361BF914BEE}"/>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77" name="PoljeZBesedilom 176">
          <a:extLst>
            <a:ext uri="{FF2B5EF4-FFF2-40B4-BE49-F238E27FC236}">
              <a16:creationId xmlns:a16="http://schemas.microsoft.com/office/drawing/2014/main" id="{095BF6BB-C565-4CA1-9916-370F53D5A135}"/>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78" name="PoljeZBesedilom 177">
          <a:extLst>
            <a:ext uri="{FF2B5EF4-FFF2-40B4-BE49-F238E27FC236}">
              <a16:creationId xmlns:a16="http://schemas.microsoft.com/office/drawing/2014/main" id="{4CB61D9A-9CE4-4A14-89B6-671EA812D197}"/>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79" name="PoljeZBesedilom 178">
          <a:extLst>
            <a:ext uri="{FF2B5EF4-FFF2-40B4-BE49-F238E27FC236}">
              <a16:creationId xmlns:a16="http://schemas.microsoft.com/office/drawing/2014/main" id="{2894867A-8249-495D-9157-FE67DFB4271B}"/>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80" name="PoljeZBesedilom 179">
          <a:extLst>
            <a:ext uri="{FF2B5EF4-FFF2-40B4-BE49-F238E27FC236}">
              <a16:creationId xmlns:a16="http://schemas.microsoft.com/office/drawing/2014/main" id="{B5D2317C-3873-4327-96D1-00C9A27A8D00}"/>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81" name="PoljeZBesedilom 180">
          <a:extLst>
            <a:ext uri="{FF2B5EF4-FFF2-40B4-BE49-F238E27FC236}">
              <a16:creationId xmlns:a16="http://schemas.microsoft.com/office/drawing/2014/main" id="{0C8D2AC6-2336-4287-A375-CB82AAF34B54}"/>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82" name="PoljeZBesedilom 181">
          <a:extLst>
            <a:ext uri="{FF2B5EF4-FFF2-40B4-BE49-F238E27FC236}">
              <a16:creationId xmlns:a16="http://schemas.microsoft.com/office/drawing/2014/main" id="{F792E8A8-8ED9-469D-8201-560F43A3EBC7}"/>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83" name="PoljeZBesedilom 182">
          <a:extLst>
            <a:ext uri="{FF2B5EF4-FFF2-40B4-BE49-F238E27FC236}">
              <a16:creationId xmlns:a16="http://schemas.microsoft.com/office/drawing/2014/main" id="{F3176B59-8A1C-46B0-A973-150DA775C856}"/>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84" name="PoljeZBesedilom 183">
          <a:extLst>
            <a:ext uri="{FF2B5EF4-FFF2-40B4-BE49-F238E27FC236}">
              <a16:creationId xmlns:a16="http://schemas.microsoft.com/office/drawing/2014/main" id="{1AED0CFB-B322-4CA7-B38F-C3E6044B09EC}"/>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85" name="PoljeZBesedilom 184">
          <a:extLst>
            <a:ext uri="{FF2B5EF4-FFF2-40B4-BE49-F238E27FC236}">
              <a16:creationId xmlns:a16="http://schemas.microsoft.com/office/drawing/2014/main" id="{C39C5B6B-1DE6-4341-A1AD-986B72EB7528}"/>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86" name="PoljeZBesedilom 185">
          <a:extLst>
            <a:ext uri="{FF2B5EF4-FFF2-40B4-BE49-F238E27FC236}">
              <a16:creationId xmlns:a16="http://schemas.microsoft.com/office/drawing/2014/main" id="{1050AF50-15EF-456E-9EA5-0E9AFE850EA1}"/>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87" name="PoljeZBesedilom 186">
          <a:extLst>
            <a:ext uri="{FF2B5EF4-FFF2-40B4-BE49-F238E27FC236}">
              <a16:creationId xmlns:a16="http://schemas.microsoft.com/office/drawing/2014/main" id="{F16F803C-6DBE-4E15-81AE-1CF65D191B63}"/>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88" name="PoljeZBesedilom 187">
          <a:extLst>
            <a:ext uri="{FF2B5EF4-FFF2-40B4-BE49-F238E27FC236}">
              <a16:creationId xmlns:a16="http://schemas.microsoft.com/office/drawing/2014/main" id="{6757123A-C7C6-4770-ACE7-1F5CFC309535}"/>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89" name="PoljeZBesedilom 188">
          <a:extLst>
            <a:ext uri="{FF2B5EF4-FFF2-40B4-BE49-F238E27FC236}">
              <a16:creationId xmlns:a16="http://schemas.microsoft.com/office/drawing/2014/main" id="{B1A7C130-9C2C-424B-BF19-934C75F4E947}"/>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90" name="PoljeZBesedilom 189">
          <a:extLst>
            <a:ext uri="{FF2B5EF4-FFF2-40B4-BE49-F238E27FC236}">
              <a16:creationId xmlns:a16="http://schemas.microsoft.com/office/drawing/2014/main" id="{F1367713-A473-4D88-8724-0B80050B236E}"/>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91" name="PoljeZBesedilom 190">
          <a:extLst>
            <a:ext uri="{FF2B5EF4-FFF2-40B4-BE49-F238E27FC236}">
              <a16:creationId xmlns:a16="http://schemas.microsoft.com/office/drawing/2014/main" id="{6F91CECB-ABD0-4674-9FB0-C28568B3F50C}"/>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92" name="PoljeZBesedilom 191">
          <a:extLst>
            <a:ext uri="{FF2B5EF4-FFF2-40B4-BE49-F238E27FC236}">
              <a16:creationId xmlns:a16="http://schemas.microsoft.com/office/drawing/2014/main" id="{18724D3A-846A-4BBD-9050-401BC4C4992A}"/>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93" name="PoljeZBesedilom 192">
          <a:extLst>
            <a:ext uri="{FF2B5EF4-FFF2-40B4-BE49-F238E27FC236}">
              <a16:creationId xmlns:a16="http://schemas.microsoft.com/office/drawing/2014/main" id="{2CDAE168-CF3D-401E-BE92-142844357029}"/>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94" name="PoljeZBesedilom 193">
          <a:extLst>
            <a:ext uri="{FF2B5EF4-FFF2-40B4-BE49-F238E27FC236}">
              <a16:creationId xmlns:a16="http://schemas.microsoft.com/office/drawing/2014/main" id="{7E8A7317-A05F-4D2F-8DB5-6271024DD0F4}"/>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95" name="PoljeZBesedilom 194">
          <a:extLst>
            <a:ext uri="{FF2B5EF4-FFF2-40B4-BE49-F238E27FC236}">
              <a16:creationId xmlns:a16="http://schemas.microsoft.com/office/drawing/2014/main" id="{09E79F61-1D58-4191-BCBB-3691808D8B9E}"/>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96" name="PoljeZBesedilom 195">
          <a:extLst>
            <a:ext uri="{FF2B5EF4-FFF2-40B4-BE49-F238E27FC236}">
              <a16:creationId xmlns:a16="http://schemas.microsoft.com/office/drawing/2014/main" id="{57FD6463-CF8C-419A-A2B7-91E4905EAA64}"/>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97" name="PoljeZBesedilom 196">
          <a:extLst>
            <a:ext uri="{FF2B5EF4-FFF2-40B4-BE49-F238E27FC236}">
              <a16:creationId xmlns:a16="http://schemas.microsoft.com/office/drawing/2014/main" id="{CC7F0553-3550-457A-B7A0-A1B72299C51D}"/>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98" name="PoljeZBesedilom 197">
          <a:extLst>
            <a:ext uri="{FF2B5EF4-FFF2-40B4-BE49-F238E27FC236}">
              <a16:creationId xmlns:a16="http://schemas.microsoft.com/office/drawing/2014/main" id="{D8796A6D-8EBB-4F7D-A506-297125C32C41}"/>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199" name="PoljeZBesedilom 198">
          <a:extLst>
            <a:ext uri="{FF2B5EF4-FFF2-40B4-BE49-F238E27FC236}">
              <a16:creationId xmlns:a16="http://schemas.microsoft.com/office/drawing/2014/main" id="{ADE7D89A-22EC-47E9-9471-64EAD06AFF37}"/>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200" name="PoljeZBesedilom 199">
          <a:extLst>
            <a:ext uri="{FF2B5EF4-FFF2-40B4-BE49-F238E27FC236}">
              <a16:creationId xmlns:a16="http://schemas.microsoft.com/office/drawing/2014/main" id="{B57C9B49-D0C5-4726-B1D5-DC698076CC8A}"/>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oneCellAnchor>
    <xdr:from>
      <xdr:col>8</xdr:col>
      <xdr:colOff>0</xdr:colOff>
      <xdr:row>199</xdr:row>
      <xdr:rowOff>0</xdr:rowOff>
    </xdr:from>
    <xdr:ext cx="65" cy="172227"/>
    <xdr:sp macro="" textlink="">
      <xdr:nvSpPr>
        <xdr:cNvPr id="201" name="PoljeZBesedilom 200">
          <a:extLst>
            <a:ext uri="{FF2B5EF4-FFF2-40B4-BE49-F238E27FC236}">
              <a16:creationId xmlns:a16="http://schemas.microsoft.com/office/drawing/2014/main" id="{9F65786E-245D-4FD3-AF7A-FDBBB2300FB0}"/>
            </a:ext>
          </a:extLst>
        </xdr:cNvPr>
        <xdr:cNvSpPr txBox="1"/>
      </xdr:nvSpPr>
      <xdr:spPr>
        <a:xfrm>
          <a:off x="11572875" y="217970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sl-SI"/>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0000000}" name="Tabela112" displayName="Tabela112" ref="A1:I275" totalsRowShown="0" headerRowDxfId="211" dataDxfId="209" headerRowBorderDxfId="210" tableBorderDxfId="208" totalsRowBorderDxfId="207">
  <autoFilter ref="A1:I275" xr:uid="{00000000-0009-0000-0100-00000B000000}"/>
  <sortState ref="A2:I275">
    <sortCondition ref="A1:A275"/>
  </sortState>
  <tableColumns count="9">
    <tableColumn id="11" xr3:uid="{00000000-0010-0000-0000-00000B000000}" name="ID" dataDxfId="206"/>
    <tableColumn id="9" xr3:uid="{00000000-0010-0000-0000-000009000000}" name="ID1" dataDxfId="205"/>
    <tableColumn id="10" xr3:uid="{00000000-0010-0000-0000-00000A000000}" name="post." dataDxfId="204"/>
    <tableColumn id="2" xr3:uid="{00000000-0010-0000-0000-000002000000}" name="Opis postavke" dataDxfId="203"/>
    <tableColumn id="3" xr3:uid="{00000000-0010-0000-0000-000003000000}" name="Opomba" dataDxfId="202"/>
    <tableColumn id="4" xr3:uid="{00000000-0010-0000-0000-000004000000}" name="EM" dataDxfId="201"/>
    <tableColumn id="5" xr3:uid="{00000000-0010-0000-0000-000005000000}" name="Količina" dataDxfId="200"/>
    <tableColumn id="6" xr3:uid="{00000000-0010-0000-0000-000006000000}" name="cena/EM" dataDxfId="199"/>
    <tableColumn id="7" xr3:uid="{00000000-0010-0000-0000-000007000000}" name="SKUPAJ" dataDxfId="198"/>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A000000}" name="Tabela19" displayName="Tabela19" ref="A1:I71" totalsRowShown="0" headerRowDxfId="59" dataDxfId="57" headerRowBorderDxfId="58" tableBorderDxfId="56" totalsRowBorderDxfId="55">
  <autoFilter ref="A1:I71" xr:uid="{00000000-0009-0000-0100-000008000000}"/>
  <sortState ref="A2:I174">
    <sortCondition ref="A1:A174"/>
  </sortState>
  <tableColumns count="9">
    <tableColumn id="11" xr3:uid="{00000000-0010-0000-0A00-00000B000000}" name="ID" dataDxfId="54"/>
    <tableColumn id="9" xr3:uid="{00000000-0010-0000-0A00-000009000000}" name="ID1" dataDxfId="53"/>
    <tableColumn id="10" xr3:uid="{00000000-0010-0000-0A00-00000A000000}" name="post." dataDxfId="52"/>
    <tableColumn id="2" xr3:uid="{00000000-0010-0000-0A00-000002000000}" name="Opis postavke" dataDxfId="51"/>
    <tableColumn id="3" xr3:uid="{00000000-0010-0000-0A00-000003000000}" name="Opomba" dataDxfId="50"/>
    <tableColumn id="4" xr3:uid="{00000000-0010-0000-0A00-000004000000}" name="EM" dataDxfId="49"/>
    <tableColumn id="5" xr3:uid="{00000000-0010-0000-0A00-000005000000}" name="Količina" dataDxfId="48"/>
    <tableColumn id="6" xr3:uid="{00000000-0010-0000-0A00-000006000000}" name="cena/EM" dataDxfId="47"/>
    <tableColumn id="7" xr3:uid="{00000000-0010-0000-0A00-000007000000}" name="SKUPAJ" dataDxfId="46"/>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B000000}" name="Tabela1716" displayName="Tabela1716" ref="A1:I240" totalsRowShown="0" headerRowDxfId="44" dataDxfId="42" headerRowBorderDxfId="43" tableBorderDxfId="41" totalsRowBorderDxfId="40">
  <autoFilter ref="A1:I240" xr:uid="{00000000-0009-0000-0100-00000F000000}"/>
  <sortState ref="A2:I176">
    <sortCondition ref="A1:A176"/>
  </sortState>
  <tableColumns count="9">
    <tableColumn id="11" xr3:uid="{00000000-0010-0000-0B00-00000B000000}" name="ID" dataDxfId="39"/>
    <tableColumn id="9" xr3:uid="{00000000-0010-0000-0B00-000009000000}" name="ID1" dataDxfId="38"/>
    <tableColumn id="10" xr3:uid="{00000000-0010-0000-0B00-00000A000000}" name="post." dataDxfId="37"/>
    <tableColumn id="2" xr3:uid="{00000000-0010-0000-0B00-000002000000}" name="Opis postavke" dataDxfId="36"/>
    <tableColumn id="3" xr3:uid="{00000000-0010-0000-0B00-000003000000}" name="Opomba" dataDxfId="35"/>
    <tableColumn id="4" xr3:uid="{00000000-0010-0000-0B00-000004000000}" name="EM" dataDxfId="34"/>
    <tableColumn id="5" xr3:uid="{00000000-0010-0000-0B00-000005000000}" name="Količina" dataDxfId="33"/>
    <tableColumn id="6" xr3:uid="{00000000-0010-0000-0B00-000006000000}" name="cena/EM" dataDxfId="32" dataCellStyle="Valuta"/>
    <tableColumn id="7" xr3:uid="{00000000-0010-0000-0B00-000007000000}" name="SKUPAJ" dataDxfId="31" dataCellStyle="Valuta"/>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C000000}" name="Tabela17" displayName="Tabela17" ref="A1:I64" totalsRowShown="0" headerRowDxfId="28" dataDxfId="26" headerRowBorderDxfId="27" tableBorderDxfId="25" totalsRowBorderDxfId="24">
  <autoFilter ref="A1:I64" xr:uid="{00000000-0009-0000-0100-000006000000}"/>
  <sortState ref="A2:I64">
    <sortCondition ref="A1:A64"/>
  </sortState>
  <tableColumns count="9">
    <tableColumn id="11" xr3:uid="{00000000-0010-0000-0C00-00000B000000}" name="ID" dataDxfId="23"/>
    <tableColumn id="9" xr3:uid="{00000000-0010-0000-0C00-000009000000}" name="ID1" dataDxfId="22"/>
    <tableColumn id="10" xr3:uid="{00000000-0010-0000-0C00-00000A000000}" name="post." dataDxfId="21"/>
    <tableColumn id="2" xr3:uid="{00000000-0010-0000-0C00-000002000000}" name="Opis postavke" dataDxfId="20"/>
    <tableColumn id="3" xr3:uid="{00000000-0010-0000-0C00-000003000000}" name="Opomba" dataDxfId="19"/>
    <tableColumn id="4" xr3:uid="{00000000-0010-0000-0C00-000004000000}" name="EM" dataDxfId="18"/>
    <tableColumn id="5" xr3:uid="{00000000-0010-0000-0C00-000005000000}" name="Količina" dataDxfId="17"/>
    <tableColumn id="6" xr3:uid="{00000000-0010-0000-0C00-000006000000}" name="cena/EM" dataDxfId="16"/>
    <tableColumn id="7" xr3:uid="{00000000-0010-0000-0C00-000007000000}" name="SKUPAJ" dataDxfId="15"/>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ela12119" displayName="Tabela12119" ref="A1:I15" totalsRowShown="0" headerRowDxfId="13" dataDxfId="11" headerRowBorderDxfId="12" tableBorderDxfId="10" totalsRowBorderDxfId="9">
  <autoFilter ref="A1:I15" xr:uid="{00000000-0009-0000-0100-000010000000}"/>
  <sortState ref="A2:I15">
    <sortCondition ref="A1:A15"/>
  </sortState>
  <tableColumns count="9">
    <tableColumn id="11" xr3:uid="{00000000-0010-0000-0D00-00000B000000}" name="ID" dataDxfId="8"/>
    <tableColumn id="9" xr3:uid="{00000000-0010-0000-0D00-000009000000}" name="ID1" dataDxfId="7"/>
    <tableColumn id="10" xr3:uid="{00000000-0010-0000-0D00-00000A000000}" name="post." dataDxfId="6"/>
    <tableColumn id="2" xr3:uid="{00000000-0010-0000-0D00-000002000000}" name="Opis postavke" dataDxfId="5"/>
    <tableColumn id="3" xr3:uid="{00000000-0010-0000-0D00-000003000000}" name="Opomba" dataDxfId="4"/>
    <tableColumn id="4" xr3:uid="{00000000-0010-0000-0D00-000004000000}" name="EM" dataDxfId="3"/>
    <tableColumn id="5" xr3:uid="{00000000-0010-0000-0D00-000005000000}" name="Količina" dataDxfId="2"/>
    <tableColumn id="6" xr3:uid="{00000000-0010-0000-0D00-000006000000}" name="cena/EM" dataDxfId="1"/>
    <tableColumn id="7" xr3:uid="{00000000-0010-0000-0D00-000007000000}" name="SKUPAJ" dataDxfId="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ela14" displayName="Tabela14" ref="A1:I105" totalsRowShown="0" headerRowDxfId="196" dataDxfId="194" headerRowBorderDxfId="195" tableBorderDxfId="193" totalsRowBorderDxfId="192">
  <autoFilter ref="A1:I105" xr:uid="{00000000-0009-0000-0100-000003000000}"/>
  <sortState ref="A2:I105">
    <sortCondition ref="A1:A105"/>
  </sortState>
  <tableColumns count="9">
    <tableColumn id="11" xr3:uid="{00000000-0010-0000-0100-00000B000000}" name="ID" dataDxfId="191"/>
    <tableColumn id="9" xr3:uid="{00000000-0010-0000-0100-000009000000}" name="ID1" dataDxfId="190"/>
    <tableColumn id="10" xr3:uid="{00000000-0010-0000-0100-00000A000000}" name="post." dataDxfId="189"/>
    <tableColumn id="2" xr3:uid="{00000000-0010-0000-0100-000002000000}" name="Opis postavke" dataDxfId="188"/>
    <tableColumn id="3" xr3:uid="{00000000-0010-0000-0100-000003000000}" name="Opomba" dataDxfId="187"/>
    <tableColumn id="4" xr3:uid="{00000000-0010-0000-0100-000004000000}" name="EM" dataDxfId="186"/>
    <tableColumn id="5" xr3:uid="{00000000-0010-0000-0100-000005000000}" name="Količina" dataDxfId="185"/>
    <tableColumn id="6" xr3:uid="{00000000-0010-0000-0100-000006000000}" name="cena/EM" dataDxfId="184"/>
    <tableColumn id="7" xr3:uid="{00000000-0010-0000-0100-000007000000}" name="SKUPAJ" dataDxfId="183"/>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ela15" displayName="Tabela15" ref="A1:I114" totalsRowShown="0" headerRowDxfId="181" dataDxfId="179" headerRowBorderDxfId="180" tableBorderDxfId="178" totalsRowBorderDxfId="177">
  <autoFilter ref="A1:I114" xr:uid="{00000000-0009-0000-0100-000004000000}"/>
  <sortState ref="A2:I114">
    <sortCondition ref="A1:A114"/>
  </sortState>
  <tableColumns count="9">
    <tableColumn id="11" xr3:uid="{00000000-0010-0000-0200-00000B000000}" name="ID" dataDxfId="176"/>
    <tableColumn id="9" xr3:uid="{00000000-0010-0000-0200-000009000000}" name="ID1" dataDxfId="175"/>
    <tableColumn id="10" xr3:uid="{00000000-0010-0000-0200-00000A000000}" name="post." dataDxfId="174"/>
    <tableColumn id="2" xr3:uid="{00000000-0010-0000-0200-000002000000}" name="Opis postavke" dataDxfId="173"/>
    <tableColumn id="3" xr3:uid="{00000000-0010-0000-0200-000003000000}" name="Opomba" dataDxfId="172"/>
    <tableColumn id="4" xr3:uid="{00000000-0010-0000-0200-000004000000}" name="EM" dataDxfId="171"/>
    <tableColumn id="5" xr3:uid="{00000000-0010-0000-0200-000005000000}" name="Količina" dataDxfId="170"/>
    <tableColumn id="6" xr3:uid="{00000000-0010-0000-0200-000006000000}" name="cena/EM" dataDxfId="169"/>
    <tableColumn id="7" xr3:uid="{00000000-0010-0000-0200-000007000000}" name="SKUPAJ" dataDxfId="168"/>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ela16" displayName="Tabela16" ref="A1:I76" totalsRowShown="0" headerRowDxfId="166" dataDxfId="164" headerRowBorderDxfId="165" tableBorderDxfId="163" totalsRowBorderDxfId="162">
  <autoFilter ref="A1:I76" xr:uid="{00000000-0009-0000-0100-000005000000}"/>
  <sortState ref="A2:I76">
    <sortCondition ref="A1:A76"/>
  </sortState>
  <tableColumns count="9">
    <tableColumn id="11" xr3:uid="{00000000-0010-0000-0300-00000B000000}" name="1" dataDxfId="161"/>
    <tableColumn id="9" xr3:uid="{00000000-0010-0000-0300-000009000000}" name="ID1" dataDxfId="160"/>
    <tableColumn id="10" xr3:uid="{00000000-0010-0000-0300-00000A000000}" name="post." dataDxfId="159"/>
    <tableColumn id="2" xr3:uid="{00000000-0010-0000-0300-000002000000}" name="Opis postavke" dataDxfId="158"/>
    <tableColumn id="3" xr3:uid="{00000000-0010-0000-0300-000003000000}" name="Opomba" dataDxfId="157"/>
    <tableColumn id="4" xr3:uid="{00000000-0010-0000-0300-000004000000}" name="EM" dataDxfId="156"/>
    <tableColumn id="5" xr3:uid="{00000000-0010-0000-0300-000005000000}" name="Količina" dataDxfId="155"/>
    <tableColumn id="6" xr3:uid="{00000000-0010-0000-0300-000006000000}" name="cena/EM" dataDxfId="154"/>
    <tableColumn id="7" xr3:uid="{00000000-0010-0000-0300-000007000000}" name="SKUPAJ" dataDxfId="153"/>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ela18" displayName="Tabela18" ref="A1:I300" totalsRowShown="0" headerRowDxfId="151" dataDxfId="149" headerRowBorderDxfId="150" tableBorderDxfId="148" totalsRowBorderDxfId="147">
  <autoFilter ref="A1:I300" xr:uid="{00000000-0009-0000-0100-000007000000}"/>
  <sortState ref="A2:I108">
    <sortCondition ref="A1:A108"/>
  </sortState>
  <tableColumns count="9">
    <tableColumn id="11" xr3:uid="{00000000-0010-0000-0400-00000B000000}" name="ID" dataDxfId="146" totalsRowDxfId="145"/>
    <tableColumn id="9" xr3:uid="{00000000-0010-0000-0400-000009000000}" name="ID1" dataDxfId="144" totalsRowDxfId="143"/>
    <tableColumn id="10" xr3:uid="{00000000-0010-0000-0400-00000A000000}" name="post." dataDxfId="142" totalsRowDxfId="141"/>
    <tableColumn id="2" xr3:uid="{00000000-0010-0000-0400-000002000000}" name="Opis postavke" dataDxfId="140" totalsRowDxfId="139"/>
    <tableColumn id="3" xr3:uid="{00000000-0010-0000-0400-000003000000}" name="Opomba" dataDxfId="138" totalsRowDxfId="137"/>
    <tableColumn id="4" xr3:uid="{00000000-0010-0000-0400-000004000000}" name="EM" dataDxfId="136" totalsRowDxfId="135"/>
    <tableColumn id="5" xr3:uid="{00000000-0010-0000-0400-000005000000}" name="Količina" dataDxfId="134" totalsRowDxfId="133"/>
    <tableColumn id="6" xr3:uid="{00000000-0010-0000-0400-000006000000}" name="cena/EM" dataDxfId="132" totalsRowDxfId="131"/>
    <tableColumn id="7" xr3:uid="{00000000-0010-0000-0400-000007000000}" name="SKUPAJ" dataDxfId="130" totalsRowDxfId="129"/>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5000000}" name="Tabela115" displayName="Tabela115" ref="A1:I130" totalsRowShown="0" headerRowDxfId="127" dataDxfId="125" headerRowBorderDxfId="126" tableBorderDxfId="124" totalsRowBorderDxfId="123">
  <autoFilter ref="A1:I130" xr:uid="{00000000-0009-0000-0100-00000E000000}"/>
  <sortState ref="A2:I5">
    <sortCondition ref="A1:A5"/>
  </sortState>
  <tableColumns count="9">
    <tableColumn id="11" xr3:uid="{00000000-0010-0000-0500-00000B000000}" name="ID" dataDxfId="122" totalsRowDxfId="121"/>
    <tableColumn id="9" xr3:uid="{00000000-0010-0000-0500-000009000000}" name="ID1" dataDxfId="120" totalsRowDxfId="119"/>
    <tableColumn id="10" xr3:uid="{00000000-0010-0000-0500-00000A000000}" name="post." dataDxfId="118" totalsRowDxfId="117"/>
    <tableColumn id="2" xr3:uid="{00000000-0010-0000-0500-000002000000}" name="Opis postavke" dataDxfId="116" totalsRowDxfId="115"/>
    <tableColumn id="3" xr3:uid="{00000000-0010-0000-0500-000003000000}" name="Opomba" dataDxfId="114" totalsRowDxfId="113"/>
    <tableColumn id="4" xr3:uid="{00000000-0010-0000-0500-000004000000}" name="EM" dataDxfId="112" totalsRowDxfId="111"/>
    <tableColumn id="5" xr3:uid="{00000000-0010-0000-0500-000005000000}" name="Količina" dataDxfId="110" totalsRowDxfId="109"/>
    <tableColumn id="6" xr3:uid="{00000000-0010-0000-0500-000006000000}" name="cena/EM" dataDxfId="108" totalsRowDxfId="107"/>
    <tableColumn id="7" xr3:uid="{00000000-0010-0000-0500-000007000000}" name="SKUPAJ" dataDxfId="106"/>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Tabela13" displayName="Tabela13" ref="A1:I141" totalsRowShown="0" headerRowDxfId="104" dataDxfId="102" headerRowBorderDxfId="103" tableBorderDxfId="101" totalsRowBorderDxfId="100">
  <autoFilter ref="A1:I141" xr:uid="{00000000-0009-0000-0100-000002000000}"/>
  <sortState ref="A2:I304">
    <sortCondition ref="A1:A304"/>
  </sortState>
  <tableColumns count="9">
    <tableColumn id="11" xr3:uid="{00000000-0010-0000-0600-00000B000000}" name="ID" dataDxfId="99"/>
    <tableColumn id="9" xr3:uid="{00000000-0010-0000-0600-000009000000}" name="ID1" dataDxfId="98"/>
    <tableColumn id="10" xr3:uid="{00000000-0010-0000-0600-00000A000000}" name="post." dataDxfId="97"/>
    <tableColumn id="2" xr3:uid="{00000000-0010-0000-0600-000002000000}" name="Opis postavke" dataDxfId="96"/>
    <tableColumn id="3" xr3:uid="{00000000-0010-0000-0600-000003000000}" name="Opomba" dataDxfId="95"/>
    <tableColumn id="4" xr3:uid="{00000000-0010-0000-0600-000004000000}" name="EM" dataDxfId="94"/>
    <tableColumn id="5" xr3:uid="{00000000-0010-0000-0600-000005000000}" name="Količina" dataDxfId="93"/>
    <tableColumn id="6" xr3:uid="{00000000-0010-0000-0600-000006000000}" name="cena/EM" dataDxfId="92"/>
    <tableColumn id="7" xr3:uid="{00000000-0010-0000-0600-000007000000}" name="SKUPAJ" dataDxfId="91"/>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8000000}" name="Tabela12" displayName="Tabela12" ref="A1:I273" totalsRowShown="0" headerRowDxfId="89" dataDxfId="87" headerRowBorderDxfId="88" tableBorderDxfId="86" totalsRowBorderDxfId="85">
  <autoFilter ref="A1:I273" xr:uid="{00000000-0009-0000-0100-000001000000}"/>
  <sortState ref="A2:I273">
    <sortCondition ref="A1:A273"/>
  </sortState>
  <tableColumns count="9">
    <tableColumn id="11" xr3:uid="{00000000-0010-0000-0800-00000B000000}" name="ID" dataDxfId="84"/>
    <tableColumn id="9" xr3:uid="{00000000-0010-0000-0800-000009000000}" name="ID1" dataDxfId="83"/>
    <tableColumn id="10" xr3:uid="{00000000-0010-0000-0800-00000A000000}" name="post." dataDxfId="82"/>
    <tableColumn id="2" xr3:uid="{00000000-0010-0000-0800-000002000000}" name="Opis postavke" dataDxfId="81"/>
    <tableColumn id="3" xr3:uid="{00000000-0010-0000-0800-000003000000}" name="Opomba" dataDxfId="80"/>
    <tableColumn id="4" xr3:uid="{00000000-0010-0000-0800-000004000000}" name="EM" dataDxfId="79"/>
    <tableColumn id="5" xr3:uid="{00000000-0010-0000-0800-000005000000}" name="Količina" dataDxfId="78"/>
    <tableColumn id="6" xr3:uid="{00000000-0010-0000-0800-000006000000}" name="cena/EM" dataDxfId="77"/>
    <tableColumn id="7" xr3:uid="{00000000-0010-0000-0800-000007000000}" name="SKUPAJ" dataDxfId="76"/>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abela110" displayName="Tabela110" ref="A1:I67" totalsRowShown="0" headerRowDxfId="74" dataDxfId="72" headerRowBorderDxfId="73" tableBorderDxfId="71" totalsRowBorderDxfId="70">
  <autoFilter ref="A1:I67" xr:uid="{00000000-0009-0000-0100-000009000000}"/>
  <sortState ref="A2:I324">
    <sortCondition ref="A1:A324"/>
  </sortState>
  <tableColumns count="9">
    <tableColumn id="11" xr3:uid="{00000000-0010-0000-0900-00000B000000}" name="ID" dataDxfId="69"/>
    <tableColumn id="9" xr3:uid="{00000000-0010-0000-0900-000009000000}" name="ID1" dataDxfId="68"/>
    <tableColumn id="10" xr3:uid="{00000000-0010-0000-0900-00000A000000}" name="post." dataDxfId="67"/>
    <tableColumn id="2" xr3:uid="{00000000-0010-0000-0900-000002000000}" name="Opis postavke" dataDxfId="66"/>
    <tableColumn id="3" xr3:uid="{00000000-0010-0000-0900-000003000000}" name="Opomba" dataDxfId="65"/>
    <tableColumn id="4" xr3:uid="{00000000-0010-0000-0900-000004000000}" name="EM" dataDxfId="64"/>
    <tableColumn id="5" xr3:uid="{00000000-0010-0000-0900-000005000000}" name="Količina" dataDxfId="63"/>
    <tableColumn id="6" xr3:uid="{00000000-0010-0000-0900-000006000000}" name="cena/EM" dataDxfId="62"/>
    <tableColumn id="7" xr3:uid="{00000000-0010-0000-0900-000007000000}" name="SKUPAJ" dataDxfId="61"/>
  </tableColumns>
  <tableStyleInfo name="TableStyleLight9"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tabSelected="1" zoomScale="106" zoomScaleNormal="106" workbookViewId="0">
      <selection activeCell="C1" sqref="C1"/>
    </sheetView>
  </sheetViews>
  <sheetFormatPr defaultColWidth="8.85546875" defaultRowHeight="15" x14ac:dyDescent="0.25"/>
  <cols>
    <col min="1" max="1" width="10.7109375" style="396" bestFit="1" customWidth="1"/>
    <col min="2" max="2" width="8.85546875" style="396"/>
    <col min="3" max="3" width="56.5703125" style="396" customWidth="1"/>
    <col min="4" max="4" width="6.28515625" style="396" customWidth="1"/>
    <col min="5" max="5" width="19.85546875" style="399" bestFit="1" customWidth="1"/>
    <col min="6" max="6" width="16" style="396" bestFit="1" customWidth="1"/>
    <col min="7" max="10" width="16" style="400" customWidth="1"/>
    <col min="11" max="14" width="16" style="396" customWidth="1"/>
    <col min="15" max="16384" width="8.85546875" style="396"/>
  </cols>
  <sheetData>
    <row r="1" spans="1:10" ht="23.25" x14ac:dyDescent="0.35">
      <c r="C1" s="398" t="s">
        <v>3444</v>
      </c>
    </row>
    <row r="2" spans="1:10" ht="15.75" thickBot="1" x14ac:dyDescent="0.3"/>
    <row r="3" spans="1:10" x14ac:dyDescent="0.25">
      <c r="B3" s="401" t="s">
        <v>0</v>
      </c>
      <c r="C3" s="402" t="s">
        <v>1</v>
      </c>
      <c r="D3" s="402"/>
      <c r="E3" s="403" t="s">
        <v>2</v>
      </c>
      <c r="G3" s="404"/>
      <c r="H3" s="404"/>
    </row>
    <row r="4" spans="1:10" x14ac:dyDescent="0.25">
      <c r="B4" s="405" t="s">
        <v>4</v>
      </c>
      <c r="C4" s="406" t="s">
        <v>3</v>
      </c>
      <c r="D4" s="407"/>
      <c r="E4" s="408">
        <f>ROUND(SUM(E5),2)</f>
        <v>0</v>
      </c>
      <c r="G4" s="409"/>
    </row>
    <row r="5" spans="1:10" x14ac:dyDescent="0.25">
      <c r="A5" s="410" t="s">
        <v>3481</v>
      </c>
      <c r="B5" s="411" t="str">
        <f>'0-2'!C2</f>
        <v>0.2</v>
      </c>
      <c r="C5" s="412" t="str">
        <f>'0-2'!D2</f>
        <v>NAČRT TIRNIH NAPRAV S PERONOM</v>
      </c>
      <c r="D5" s="413"/>
      <c r="E5" s="414">
        <f>'0-2'!F2</f>
        <v>0</v>
      </c>
      <c r="G5" s="409"/>
      <c r="H5" s="415"/>
      <c r="J5" s="416"/>
    </row>
    <row r="6" spans="1:10" x14ac:dyDescent="0.25">
      <c r="A6" s="410"/>
      <c r="B6" s="405" t="s">
        <v>3438</v>
      </c>
      <c r="C6" s="406" t="s">
        <v>5</v>
      </c>
      <c r="D6" s="407"/>
      <c r="E6" s="408">
        <f>ROUND(SUM(E7:E8),2)</f>
        <v>0</v>
      </c>
      <c r="G6" s="409"/>
      <c r="H6" s="415"/>
      <c r="J6" s="416"/>
    </row>
    <row r="7" spans="1:10" x14ac:dyDescent="0.25">
      <c r="A7" s="410" t="s">
        <v>3481</v>
      </c>
      <c r="B7" s="411" t="str">
        <f>'1-1'!C2</f>
        <v>1.1</v>
      </c>
      <c r="C7" s="417" t="str">
        <f>'1-1'!D2</f>
        <v xml:space="preserve">ARHITEKTURA NADSTREŠKOV - DOMŽALE </v>
      </c>
      <c r="D7" s="418"/>
      <c r="E7" s="414">
        <f>'1-1'!F2</f>
        <v>0</v>
      </c>
      <c r="G7" s="409"/>
      <c r="H7" s="415"/>
      <c r="J7" s="416"/>
    </row>
    <row r="8" spans="1:10" x14ac:dyDescent="0.25">
      <c r="A8" s="410" t="s">
        <v>3481</v>
      </c>
      <c r="B8" s="411" t="str">
        <f>'1-2'!C2</f>
        <v>1.2</v>
      </c>
      <c r="C8" s="412" t="str">
        <f>'1-2'!D2</f>
        <v>ARHITEKTURA POSTAJNEGA POSLOPJA DOMŽALE</v>
      </c>
      <c r="D8" s="413"/>
      <c r="E8" s="414">
        <f>'1-2'!F2</f>
        <v>0</v>
      </c>
      <c r="G8" s="409"/>
      <c r="H8" s="415"/>
      <c r="J8" s="416"/>
    </row>
    <row r="9" spans="1:10" x14ac:dyDescent="0.25">
      <c r="A9" s="410"/>
      <c r="B9" s="405" t="s">
        <v>3439</v>
      </c>
      <c r="C9" s="406" t="s">
        <v>6</v>
      </c>
      <c r="D9" s="407"/>
      <c r="E9" s="408">
        <f>ROUND(SUM(E10:E11),2)</f>
        <v>0</v>
      </c>
      <c r="G9" s="409"/>
      <c r="H9" s="415"/>
      <c r="J9" s="416"/>
    </row>
    <row r="10" spans="1:10" x14ac:dyDescent="0.25">
      <c r="A10" s="410" t="s">
        <v>3481</v>
      </c>
      <c r="B10" s="411" t="str">
        <f>'2-1'!C2</f>
        <v>2.1</v>
      </c>
      <c r="C10" s="412" t="str">
        <f>'2-1'!D2</f>
        <v>PODHOD NA POSTAJI DOMŽALE</v>
      </c>
      <c r="D10" s="413"/>
      <c r="E10" s="414">
        <f>'2-1'!F2</f>
        <v>0</v>
      </c>
      <c r="G10" s="409"/>
      <c r="H10" s="415"/>
      <c r="J10" s="416"/>
    </row>
    <row r="11" spans="1:10" x14ac:dyDescent="0.25">
      <c r="A11" s="410" t="s">
        <v>3481</v>
      </c>
      <c r="B11" s="411" t="s">
        <v>2322</v>
      </c>
      <c r="C11" s="412" t="s">
        <v>2323</v>
      </c>
      <c r="D11" s="413"/>
      <c r="E11" s="414" t="s">
        <v>2988</v>
      </c>
      <c r="G11" s="409"/>
      <c r="H11" s="415"/>
      <c r="J11" s="416"/>
    </row>
    <row r="12" spans="1:10" x14ac:dyDescent="0.25">
      <c r="A12" s="410"/>
      <c r="B12" s="405" t="s">
        <v>3440</v>
      </c>
      <c r="C12" s="406" t="s">
        <v>7</v>
      </c>
      <c r="D12" s="407"/>
      <c r="E12" s="408">
        <f>ROUND(SUM(E13:E18),2)</f>
        <v>0</v>
      </c>
      <c r="G12" s="409"/>
      <c r="H12" s="415"/>
      <c r="J12" s="416"/>
    </row>
    <row r="13" spans="1:10" x14ac:dyDescent="0.25">
      <c r="A13" s="410" t="s">
        <v>3481</v>
      </c>
      <c r="B13" s="411" t="str">
        <f>'3-1'!C2</f>
        <v>3.1</v>
      </c>
      <c r="C13" s="412" t="str">
        <f>'3-1'!D2</f>
        <v xml:space="preserve">NAČRT ELEKTRIČNIH INŠTALACIJ </v>
      </c>
      <c r="D13" s="413"/>
      <c r="E13" s="414">
        <f>'3-1'!F2</f>
        <v>0</v>
      </c>
      <c r="G13" s="409"/>
      <c r="H13" s="415"/>
      <c r="J13" s="416"/>
    </row>
    <row r="14" spans="1:10" x14ac:dyDescent="0.25">
      <c r="A14" s="410" t="s">
        <v>3481</v>
      </c>
      <c r="B14" s="411" t="str">
        <f>'3-2'!C2</f>
        <v>3.2</v>
      </c>
      <c r="C14" s="412" t="str">
        <f>'3-2'!D2</f>
        <v>NAČRT S PODROČJA ELEKTROTEHNIKE</v>
      </c>
      <c r="D14" s="413"/>
      <c r="E14" s="414">
        <f>'3-2'!F2</f>
        <v>0</v>
      </c>
      <c r="G14" s="409"/>
      <c r="H14" s="415"/>
      <c r="J14" s="416"/>
    </row>
    <row r="15" spans="1:10" x14ac:dyDescent="0.25">
      <c r="A15" s="410" t="s">
        <v>3481</v>
      </c>
      <c r="B15" s="411" t="str">
        <f>'3-3'!C2</f>
        <v>3.3</v>
      </c>
      <c r="C15" s="412" t="str">
        <f>'3-3'!D2</f>
        <v>PRESTAVITEV IN ZAŠČITA SV IN TK NAPRAV</v>
      </c>
      <c r="D15" s="413"/>
      <c r="E15" s="414">
        <f>'3-3'!F2</f>
        <v>0</v>
      </c>
      <c r="G15" s="409"/>
      <c r="H15" s="415"/>
      <c r="J15" s="416"/>
    </row>
    <row r="16" spans="1:10" x14ac:dyDescent="0.25">
      <c r="A16" s="410" t="s">
        <v>3481</v>
      </c>
      <c r="B16" s="411" t="str">
        <f>'3-5'!C2</f>
        <v>3.5</v>
      </c>
      <c r="C16" s="412" t="str">
        <f>'3-5'!D2</f>
        <v>TK NAPRAVE</v>
      </c>
      <c r="D16" s="413"/>
      <c r="E16" s="414">
        <f>'3-5'!F2</f>
        <v>0</v>
      </c>
      <c r="G16" s="409"/>
      <c r="H16" s="415"/>
      <c r="J16" s="416"/>
    </row>
    <row r="17" spans="1:10" x14ac:dyDescent="0.25">
      <c r="A17" s="410" t="s">
        <v>3481</v>
      </c>
      <c r="B17" s="411" t="str">
        <f>'3-6'!C2</f>
        <v>3.6</v>
      </c>
      <c r="C17" s="412" t="str">
        <f>'3-6'!D2</f>
        <v>ELEKTRIČNO GRETJE KRETNIC</v>
      </c>
      <c r="D17" s="413"/>
      <c r="E17" s="414">
        <f>'3-6'!F2</f>
        <v>0</v>
      </c>
      <c r="G17" s="409"/>
      <c r="H17" s="415"/>
      <c r="J17" s="416"/>
    </row>
    <row r="18" spans="1:10" x14ac:dyDescent="0.25">
      <c r="A18" s="410" t="s">
        <v>3481</v>
      </c>
      <c r="B18" s="411" t="str">
        <f>'3-7'!C2</f>
        <v>3.7</v>
      </c>
      <c r="C18" s="412" t="str">
        <f>'3-7'!D2</f>
        <v>SISTEM SCADA</v>
      </c>
      <c r="D18" s="413"/>
      <c r="E18" s="414">
        <f>'3-7'!F2</f>
        <v>0</v>
      </c>
      <c r="G18" s="409"/>
      <c r="H18" s="415"/>
      <c r="J18" s="416"/>
    </row>
    <row r="19" spans="1:10" x14ac:dyDescent="0.25">
      <c r="A19" s="410"/>
      <c r="B19" s="405" t="s">
        <v>3441</v>
      </c>
      <c r="C19" s="406" t="s">
        <v>8</v>
      </c>
      <c r="D19" s="407"/>
      <c r="E19" s="408">
        <f>ROUND(SUM(E20),2)</f>
        <v>0</v>
      </c>
      <c r="G19" s="409"/>
      <c r="H19" s="415"/>
      <c r="J19" s="416"/>
    </row>
    <row r="20" spans="1:10" x14ac:dyDescent="0.25">
      <c r="A20" s="410" t="s">
        <v>3481</v>
      </c>
      <c r="B20" s="411" t="str">
        <f>'4-1'!C2</f>
        <v>4.1</v>
      </c>
      <c r="C20" s="412" t="str">
        <f>'4-1'!D2</f>
        <v>STROJNE INŠTALACIJE</v>
      </c>
      <c r="D20" s="413"/>
      <c r="E20" s="414">
        <f>'4-1'!F2</f>
        <v>0</v>
      </c>
      <c r="G20" s="409"/>
      <c r="H20" s="415"/>
      <c r="J20" s="416"/>
    </row>
    <row r="21" spans="1:10" x14ac:dyDescent="0.25">
      <c r="A21" s="410"/>
      <c r="B21" s="405" t="s">
        <v>3442</v>
      </c>
      <c r="C21" s="406" t="s">
        <v>9</v>
      </c>
      <c r="D21" s="407"/>
      <c r="E21" s="408">
        <f>ROUND(SUM(E22),2)</f>
        <v>0</v>
      </c>
      <c r="G21" s="409"/>
      <c r="H21" s="415"/>
      <c r="J21" s="416"/>
    </row>
    <row r="22" spans="1:10" x14ac:dyDescent="0.25">
      <c r="A22" s="410" t="s">
        <v>3481</v>
      </c>
      <c r="B22" s="411" t="s">
        <v>2986</v>
      </c>
      <c r="C22" s="419" t="s">
        <v>2987</v>
      </c>
      <c r="D22" s="413"/>
      <c r="E22" s="414" t="s">
        <v>2989</v>
      </c>
      <c r="G22" s="420"/>
      <c r="H22" s="415"/>
      <c r="J22" s="416"/>
    </row>
    <row r="23" spans="1:10" x14ac:dyDescent="0.25">
      <c r="A23" s="410"/>
      <c r="B23" s="405" t="s">
        <v>3443</v>
      </c>
      <c r="C23" s="406" t="s">
        <v>10</v>
      </c>
      <c r="D23" s="407"/>
      <c r="E23" s="408">
        <f>ROUND(SUM(E24:E24),2)</f>
        <v>0</v>
      </c>
      <c r="G23" s="420"/>
      <c r="H23" s="415"/>
      <c r="J23" s="416"/>
    </row>
    <row r="24" spans="1:10" ht="29.45" customHeight="1" x14ac:dyDescent="0.25">
      <c r="A24" s="410" t="s">
        <v>3481</v>
      </c>
      <c r="B24" s="411" t="str">
        <f>'11-3'!C2</f>
        <v>11.3</v>
      </c>
      <c r="C24" s="421" t="str">
        <f>'11-3'!D2</f>
        <v>ELABORAT INFORMACIJSKIH OZNAK IN OPREME NA POSTAJI DOMŽALE</v>
      </c>
      <c r="D24" s="413"/>
      <c r="E24" s="414">
        <f>'11-3'!F2</f>
        <v>0</v>
      </c>
      <c r="G24" s="420"/>
      <c r="H24" s="415"/>
      <c r="J24" s="416"/>
    </row>
    <row r="25" spans="1:10" x14ac:dyDescent="0.25">
      <c r="A25" s="410"/>
      <c r="B25" s="405" t="s">
        <v>3484</v>
      </c>
      <c r="C25" s="406" t="s">
        <v>3450</v>
      </c>
      <c r="D25" s="407"/>
      <c r="E25" s="408">
        <f>ROUND(SUM(E26),2)</f>
        <v>0</v>
      </c>
      <c r="G25" s="420"/>
      <c r="H25" s="415"/>
      <c r="J25" s="416"/>
    </row>
    <row r="26" spans="1:10" ht="15.75" thickBot="1" x14ac:dyDescent="0.3">
      <c r="A26" s="410" t="s">
        <v>3481</v>
      </c>
      <c r="B26" s="422" t="s">
        <v>3449</v>
      </c>
      <c r="C26" s="423" t="s">
        <v>3450</v>
      </c>
      <c r="D26" s="424"/>
      <c r="E26" s="425">
        <f>'12_SPLOŠNI DEL'!F2</f>
        <v>0</v>
      </c>
      <c r="G26" s="420"/>
      <c r="H26" s="415"/>
      <c r="J26" s="416"/>
    </row>
    <row r="27" spans="1:10" ht="15.75" thickBot="1" x14ac:dyDescent="0.3">
      <c r="A27" s="410"/>
      <c r="B27" s="426"/>
      <c r="C27" s="427"/>
      <c r="D27" s="427"/>
      <c r="E27" s="428"/>
      <c r="G27" s="429"/>
      <c r="H27" s="415"/>
      <c r="J27" s="416"/>
    </row>
    <row r="28" spans="1:10" x14ac:dyDescent="0.25">
      <c r="B28" s="430"/>
      <c r="C28" s="431" t="s">
        <v>11</v>
      </c>
      <c r="D28" s="431"/>
      <c r="E28" s="432">
        <f>ROUND(E25+E23+E21+E19+E12+E9+E6+E4,2)</f>
        <v>0</v>
      </c>
      <c r="G28" s="433"/>
      <c r="H28" s="415"/>
      <c r="J28" s="416"/>
    </row>
    <row r="29" spans="1:10" x14ac:dyDescent="0.25">
      <c r="B29" s="434"/>
      <c r="C29" s="435" t="s">
        <v>3437</v>
      </c>
      <c r="D29" s="436">
        <v>0.1</v>
      </c>
      <c r="E29" s="437">
        <f>ROUND(E28*D29,2)</f>
        <v>0</v>
      </c>
      <c r="G29" s="433"/>
      <c r="H29" s="415"/>
      <c r="J29" s="416"/>
    </row>
    <row r="30" spans="1:10" x14ac:dyDescent="0.25">
      <c r="B30" s="438"/>
      <c r="C30" s="439" t="s">
        <v>11</v>
      </c>
      <c r="D30" s="439"/>
      <c r="E30" s="440">
        <f>ROUND(SUM(E28:E29),2)</f>
        <v>0</v>
      </c>
      <c r="G30" s="433"/>
      <c r="H30" s="415"/>
      <c r="J30" s="416"/>
    </row>
    <row r="31" spans="1:10" x14ac:dyDescent="0.25">
      <c r="B31" s="434"/>
      <c r="C31" s="441" t="s">
        <v>12</v>
      </c>
      <c r="D31" s="436">
        <v>0.22</v>
      </c>
      <c r="E31" s="437">
        <f>ROUND(D31*E30,2)</f>
        <v>0</v>
      </c>
      <c r="G31" s="433"/>
      <c r="H31" s="415"/>
      <c r="J31" s="416"/>
    </row>
    <row r="32" spans="1:10" ht="15.75" thickBot="1" x14ac:dyDescent="0.3">
      <c r="B32" s="442"/>
      <c r="C32" s="443" t="s">
        <v>13</v>
      </c>
      <c r="D32" s="443"/>
      <c r="E32" s="444">
        <f>ROUND(E30+E31,2)</f>
        <v>0</v>
      </c>
      <c r="G32" s="433"/>
      <c r="H32" s="415"/>
      <c r="J32" s="416"/>
    </row>
    <row r="33" spans="2:7" x14ac:dyDescent="0.25">
      <c r="B33" s="445"/>
      <c r="G33" s="429"/>
    </row>
    <row r="34" spans="2:7" x14ac:dyDescent="0.25">
      <c r="B34" s="445"/>
      <c r="G34" s="429"/>
    </row>
    <row r="35" spans="2:7" x14ac:dyDescent="0.25">
      <c r="B35" s="445"/>
      <c r="G35" s="429"/>
    </row>
    <row r="36" spans="2:7" x14ac:dyDescent="0.25">
      <c r="B36" s="445"/>
    </row>
    <row r="37" spans="2:7" x14ac:dyDescent="0.25">
      <c r="B37" s="445"/>
    </row>
    <row r="38" spans="2:7" x14ac:dyDescent="0.25">
      <c r="B38" s="445"/>
    </row>
    <row r="39" spans="2:7" x14ac:dyDescent="0.25">
      <c r="B39" s="445"/>
    </row>
    <row r="40" spans="2:7" x14ac:dyDescent="0.25">
      <c r="B40" s="445"/>
    </row>
    <row r="41" spans="2:7" x14ac:dyDescent="0.25">
      <c r="B41" s="445"/>
    </row>
    <row r="42" spans="2:7" x14ac:dyDescent="0.25">
      <c r="B42" s="445"/>
    </row>
    <row r="43" spans="2:7" x14ac:dyDescent="0.25">
      <c r="B43" s="397"/>
    </row>
    <row r="44" spans="2:7" x14ac:dyDescent="0.25">
      <c r="B44" s="397"/>
    </row>
    <row r="45" spans="2:7" x14ac:dyDescent="0.25">
      <c r="B45" s="397"/>
    </row>
    <row r="46" spans="2:7" x14ac:dyDescent="0.25">
      <c r="B46" s="397"/>
    </row>
  </sheetData>
  <sheetProtection algorithmName="SHA-512" hashValue="AzUgvCZAczogGk9aswMxmQFSUXEKFfl4OZrQ3MiYCbNgZhGqB78WlSYoD/qsBFhp4Af1Be2RHBW7icGeuIz1UQ==" saltValue="TKfO0+5+bN/HrXv3JtG7FA==" spinCount="100000" sheet="1" objects="1" scenarios="1"/>
  <hyperlinks>
    <hyperlink ref="A5" location="'0-2'!F2" display="POVEZAVA" xr:uid="{00000000-0004-0000-0000-000000000000}"/>
    <hyperlink ref="A7:A8" location="'0-2'!F2" display="POVEZAVA" xr:uid="{00000000-0004-0000-0000-000001000000}"/>
    <hyperlink ref="A10:A11" location="'0-2'!F2" display="POVEZAVA" xr:uid="{00000000-0004-0000-0000-000002000000}"/>
    <hyperlink ref="A13:A18" location="'0-2'!F2" display="POVEZAVA" xr:uid="{00000000-0004-0000-0000-000003000000}"/>
    <hyperlink ref="A20" location="'4-1'!F2" display="POVEZAVA" xr:uid="{00000000-0004-0000-0000-000004000000}"/>
    <hyperlink ref="A24" location="'0-2'!F2" display="POVEZAVA" xr:uid="{00000000-0004-0000-0000-000005000000}"/>
    <hyperlink ref="A26" location="'12_SPLOŠNI DEL'!F2" display="POVEZAVA" xr:uid="{00000000-0004-0000-0000-000006000000}"/>
    <hyperlink ref="A22" location="'1-2'!F2" display="POVEZAVA" xr:uid="{00000000-0004-0000-0000-000007000000}"/>
    <hyperlink ref="A10" location="'2-1'!F2" display="POVEZAVA" xr:uid="{00000000-0004-0000-0000-000008000000}"/>
    <hyperlink ref="A11" location="'1-1'!F2" display="POVEZAVA" xr:uid="{00000000-0004-0000-0000-000009000000}"/>
    <hyperlink ref="A7" location="'1-1'!F2" display="POVEZAVA" xr:uid="{00000000-0004-0000-0000-00000A000000}"/>
    <hyperlink ref="A8" location="'1-2'!F2" display="POVEZAVA" xr:uid="{00000000-0004-0000-0000-00000B000000}"/>
    <hyperlink ref="A13" location="'3-1'!F2" display="POVEZAVA" xr:uid="{00000000-0004-0000-0000-00000C000000}"/>
    <hyperlink ref="A14" location="'3-2'!F2" display="POVEZAVA" xr:uid="{00000000-0004-0000-0000-00000D000000}"/>
    <hyperlink ref="A15" location="'3-3'!F2" display="POVEZAVA" xr:uid="{00000000-0004-0000-0000-00000E000000}"/>
    <hyperlink ref="A16" location="'3-5'!F2" display="POVEZAVA" xr:uid="{00000000-0004-0000-0000-000010000000}"/>
    <hyperlink ref="A17" location="'3-6'!F2" display="POVEZAVA" xr:uid="{00000000-0004-0000-0000-000011000000}"/>
    <hyperlink ref="A18" location="'3-7'!F2" display="POVEZAVA" xr:uid="{00000000-0004-0000-0000-000012000000}"/>
    <hyperlink ref="A24" location="'11-3'!F2" display="POVEZAVA" xr:uid="{00000000-0004-0000-0000-000013000000}"/>
  </hyperlinks>
  <pageMargins left="0.7" right="0.7" top="0.75" bottom="0.75" header="0.3" footer="0.3"/>
  <pageSetup paperSize="9" scale="6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7"/>
  <sheetViews>
    <sheetView zoomScale="106" zoomScaleNormal="106" workbookViewId="0">
      <selection activeCell="D2" sqref="D2"/>
    </sheetView>
  </sheetViews>
  <sheetFormatPr defaultColWidth="9.140625" defaultRowHeight="12.75" x14ac:dyDescent="0.25"/>
  <cols>
    <col min="1" max="1" width="7.28515625" style="11" bestFit="1" customWidth="1"/>
    <col min="2" max="2" width="8" style="14" customWidth="1"/>
    <col min="3" max="3" width="10.7109375" style="12" bestFit="1" customWidth="1"/>
    <col min="4" max="4" width="65.7109375" style="13" customWidth="1"/>
    <col min="5" max="5" width="40.7109375" style="11" customWidth="1"/>
    <col min="6" max="6" width="15.7109375" style="15" customWidth="1"/>
    <col min="7" max="7" width="12.7109375" style="11" customWidth="1"/>
    <col min="8" max="8" width="12.7109375" style="16" customWidth="1"/>
    <col min="9" max="9" width="15.7109375" style="11" customWidth="1"/>
    <col min="10" max="16384" width="9.140625" style="11"/>
  </cols>
  <sheetData>
    <row r="1" spans="1:9" s="10" customFormat="1" x14ac:dyDescent="0.25">
      <c r="A1" s="84" t="s">
        <v>0</v>
      </c>
      <c r="B1" s="85" t="s">
        <v>14</v>
      </c>
      <c r="C1" s="85" t="s">
        <v>15</v>
      </c>
      <c r="D1" s="86" t="s">
        <v>16</v>
      </c>
      <c r="E1" s="84" t="s">
        <v>17</v>
      </c>
      <c r="F1" s="87" t="s">
        <v>18</v>
      </c>
      <c r="G1" s="84" t="s">
        <v>19</v>
      </c>
      <c r="H1" s="87" t="s">
        <v>20</v>
      </c>
      <c r="I1" s="84" t="s">
        <v>13</v>
      </c>
    </row>
    <row r="2" spans="1:9" x14ac:dyDescent="0.25">
      <c r="A2" s="88">
        <v>1</v>
      </c>
      <c r="B2" s="136" t="s">
        <v>1641</v>
      </c>
      <c r="C2" s="90" t="s">
        <v>1747</v>
      </c>
      <c r="D2" s="91" t="s">
        <v>1642</v>
      </c>
      <c r="E2" s="92"/>
      <c r="F2" s="93">
        <f>ROUND(F3+F11+F56+F63,2)</f>
        <v>0</v>
      </c>
      <c r="G2" s="94"/>
      <c r="H2" s="93"/>
      <c r="I2" s="95"/>
    </row>
    <row r="3" spans="1:9" x14ac:dyDescent="0.25">
      <c r="A3" s="88">
        <v>2</v>
      </c>
      <c r="B3" s="137" t="s">
        <v>1641</v>
      </c>
      <c r="C3" s="61" t="s">
        <v>1643</v>
      </c>
      <c r="D3" s="97" t="s">
        <v>1514</v>
      </c>
      <c r="E3" s="98"/>
      <c r="F3" s="62">
        <f>ROUND(SUM(F4:F4),2)</f>
        <v>0</v>
      </c>
      <c r="G3" s="62"/>
      <c r="H3" s="62"/>
      <c r="I3" s="99"/>
    </row>
    <row r="4" spans="1:9" x14ac:dyDescent="0.25">
      <c r="A4" s="88">
        <v>3</v>
      </c>
      <c r="B4" s="138" t="s">
        <v>1641</v>
      </c>
      <c r="C4" s="131" t="s">
        <v>1644</v>
      </c>
      <c r="D4" s="139" t="s">
        <v>1514</v>
      </c>
      <c r="E4" s="140"/>
      <c r="F4" s="132">
        <f>ROUND(F5,2)</f>
        <v>0</v>
      </c>
      <c r="G4" s="132"/>
      <c r="H4" s="132"/>
      <c r="I4" s="141"/>
    </row>
    <row r="5" spans="1:9" x14ac:dyDescent="0.25">
      <c r="A5" s="88">
        <v>4</v>
      </c>
      <c r="B5" s="142" t="s">
        <v>1641</v>
      </c>
      <c r="C5" s="101" t="s">
        <v>1644</v>
      </c>
      <c r="D5" s="102" t="s">
        <v>1514</v>
      </c>
      <c r="E5" s="143"/>
      <c r="F5" s="104">
        <f>ROUND(SUM(I6:I10),2)</f>
        <v>0</v>
      </c>
      <c r="G5" s="105"/>
      <c r="H5" s="79"/>
      <c r="I5" s="79"/>
    </row>
    <row r="6" spans="1:9" ht="42" customHeight="1" x14ac:dyDescent="0.25">
      <c r="A6" s="88">
        <v>5</v>
      </c>
      <c r="B6" s="144" t="s">
        <v>1641</v>
      </c>
      <c r="C6" s="107" t="s">
        <v>1645</v>
      </c>
      <c r="D6" s="185" t="s">
        <v>1646</v>
      </c>
      <c r="E6" s="109"/>
      <c r="F6" s="304" t="s">
        <v>1518</v>
      </c>
      <c r="G6" s="305" t="s">
        <v>1512</v>
      </c>
      <c r="H6" s="112"/>
      <c r="I6" s="112"/>
    </row>
    <row r="7" spans="1:9" ht="30" customHeight="1" x14ac:dyDescent="0.25">
      <c r="A7" s="88">
        <v>6</v>
      </c>
      <c r="B7" s="144" t="s">
        <v>1641</v>
      </c>
      <c r="C7" s="107" t="s">
        <v>22</v>
      </c>
      <c r="D7" s="185" t="s">
        <v>1520</v>
      </c>
      <c r="E7" s="109"/>
      <c r="F7" s="304" t="s">
        <v>1518</v>
      </c>
      <c r="G7" s="305" t="s">
        <v>1512</v>
      </c>
      <c r="H7" s="112"/>
      <c r="I7" s="112"/>
    </row>
    <row r="8" spans="1:9" ht="42" customHeight="1" x14ac:dyDescent="0.25">
      <c r="A8" s="88">
        <v>7</v>
      </c>
      <c r="B8" s="144" t="s">
        <v>1641</v>
      </c>
      <c r="C8" s="107" t="s">
        <v>1647</v>
      </c>
      <c r="D8" s="185" t="s">
        <v>1522</v>
      </c>
      <c r="E8" s="109"/>
      <c r="F8" s="304" t="s">
        <v>1518</v>
      </c>
      <c r="G8" s="305" t="s">
        <v>1512</v>
      </c>
      <c r="H8" s="112"/>
      <c r="I8" s="112"/>
    </row>
    <row r="9" spans="1:9" ht="30" customHeight="1" x14ac:dyDescent="0.25">
      <c r="A9" s="88">
        <v>8</v>
      </c>
      <c r="B9" s="144" t="s">
        <v>1641</v>
      </c>
      <c r="C9" s="107" t="s">
        <v>1648</v>
      </c>
      <c r="D9" s="115" t="s">
        <v>1524</v>
      </c>
      <c r="E9" s="109"/>
      <c r="F9" s="304" t="s">
        <v>1518</v>
      </c>
      <c r="G9" s="305" t="s">
        <v>1512</v>
      </c>
      <c r="H9" s="112"/>
      <c r="I9" s="112"/>
    </row>
    <row r="10" spans="1:9" ht="30" customHeight="1" x14ac:dyDescent="0.25">
      <c r="A10" s="88">
        <v>9</v>
      </c>
      <c r="B10" s="144" t="s">
        <v>1641</v>
      </c>
      <c r="C10" s="107" t="s">
        <v>1649</v>
      </c>
      <c r="D10" s="185" t="s">
        <v>1526</v>
      </c>
      <c r="E10" s="109"/>
      <c r="F10" s="304" t="s">
        <v>1518</v>
      </c>
      <c r="G10" s="305" t="s">
        <v>1512</v>
      </c>
      <c r="H10" s="112"/>
      <c r="I10" s="112"/>
    </row>
    <row r="11" spans="1:9" x14ac:dyDescent="0.25">
      <c r="A11" s="88">
        <v>10</v>
      </c>
      <c r="B11" s="137" t="s">
        <v>1641</v>
      </c>
      <c r="C11" s="61" t="s">
        <v>1650</v>
      </c>
      <c r="D11" s="97" t="s">
        <v>1528</v>
      </c>
      <c r="E11" s="98"/>
      <c r="F11" s="62">
        <f>ROUND(SUM(F12:F15),2)</f>
        <v>0</v>
      </c>
      <c r="G11" s="306" t="s">
        <v>1512</v>
      </c>
      <c r="H11" s="62"/>
      <c r="I11" s="99"/>
    </row>
    <row r="12" spans="1:9" x14ac:dyDescent="0.25">
      <c r="A12" s="88">
        <v>11</v>
      </c>
      <c r="B12" s="138" t="s">
        <v>1641</v>
      </c>
      <c r="C12" s="131" t="s">
        <v>1651</v>
      </c>
      <c r="D12" s="158" t="s">
        <v>1530</v>
      </c>
      <c r="E12" s="140"/>
      <c r="F12" s="132">
        <f>ROUND(F16,2)</f>
        <v>0</v>
      </c>
      <c r="G12" s="307" t="s">
        <v>1512</v>
      </c>
      <c r="H12" s="132"/>
      <c r="I12" s="141"/>
    </row>
    <row r="13" spans="1:9" x14ac:dyDescent="0.25">
      <c r="A13" s="88">
        <v>12</v>
      </c>
      <c r="B13" s="138" t="s">
        <v>1641</v>
      </c>
      <c r="C13" s="131" t="s">
        <v>1652</v>
      </c>
      <c r="D13" s="158" t="s">
        <v>25</v>
      </c>
      <c r="E13" s="159"/>
      <c r="F13" s="132">
        <f>ROUND(F34,2)</f>
        <v>0</v>
      </c>
      <c r="G13" s="308" t="s">
        <v>1512</v>
      </c>
      <c r="H13" s="174"/>
      <c r="I13" s="175"/>
    </row>
    <row r="14" spans="1:9" x14ac:dyDescent="0.25">
      <c r="A14" s="88">
        <v>13</v>
      </c>
      <c r="B14" s="138" t="s">
        <v>1641</v>
      </c>
      <c r="C14" s="131" t="s">
        <v>1653</v>
      </c>
      <c r="D14" s="158" t="s">
        <v>299</v>
      </c>
      <c r="E14" s="160"/>
      <c r="F14" s="132">
        <f>ROUND(F46,2)</f>
        <v>0</v>
      </c>
      <c r="G14" s="331" t="s">
        <v>1512</v>
      </c>
      <c r="H14" s="177"/>
      <c r="I14" s="175"/>
    </row>
    <row r="15" spans="1:9" x14ac:dyDescent="0.25">
      <c r="A15" s="88">
        <v>14</v>
      </c>
      <c r="B15" s="138" t="s">
        <v>1641</v>
      </c>
      <c r="C15" s="131" t="s">
        <v>1654</v>
      </c>
      <c r="D15" s="332" t="s">
        <v>1655</v>
      </c>
      <c r="E15" s="160"/>
      <c r="F15" s="132">
        <f>ROUND(F48,2)</f>
        <v>0</v>
      </c>
      <c r="G15" s="331" t="s">
        <v>1512</v>
      </c>
      <c r="H15" s="177"/>
      <c r="I15" s="175"/>
    </row>
    <row r="16" spans="1:9" x14ac:dyDescent="0.25">
      <c r="A16" s="88">
        <v>15</v>
      </c>
      <c r="B16" s="142" t="s">
        <v>1641</v>
      </c>
      <c r="C16" s="101" t="s">
        <v>1651</v>
      </c>
      <c r="D16" s="102" t="s">
        <v>1530</v>
      </c>
      <c r="E16" s="143"/>
      <c r="F16" s="104">
        <f>ROUND(SUM(I17:I33),2)</f>
        <v>0</v>
      </c>
      <c r="G16" s="309" t="s">
        <v>1512</v>
      </c>
      <c r="H16" s="79"/>
      <c r="I16" s="79"/>
    </row>
    <row r="17" spans="1:9" ht="30" customHeight="1" x14ac:dyDescent="0.25">
      <c r="A17" s="88">
        <v>16</v>
      </c>
      <c r="B17" s="144" t="s">
        <v>1641</v>
      </c>
      <c r="C17" s="107" t="s">
        <v>1656</v>
      </c>
      <c r="D17" s="115" t="s">
        <v>1533</v>
      </c>
      <c r="E17" s="109"/>
      <c r="F17" s="304" t="s">
        <v>1518</v>
      </c>
      <c r="G17" s="305" t="s">
        <v>1512</v>
      </c>
      <c r="H17" s="112"/>
      <c r="I17" s="112"/>
    </row>
    <row r="18" spans="1:9" x14ac:dyDescent="0.25">
      <c r="A18" s="88">
        <v>17</v>
      </c>
      <c r="B18" s="144" t="s">
        <v>1641</v>
      </c>
      <c r="C18" s="107" t="s">
        <v>1657</v>
      </c>
      <c r="D18" s="115" t="s">
        <v>1658</v>
      </c>
      <c r="E18" s="109"/>
      <c r="F18" s="145" t="s">
        <v>23</v>
      </c>
      <c r="G18" s="146">
        <v>400</v>
      </c>
      <c r="H18" s="49"/>
      <c r="I18" s="112">
        <f>ROUND(Tabela110[[#This Row],[Količina]]*Tabela110[[#This Row],[cena/EM]],2)</f>
        <v>0</v>
      </c>
    </row>
    <row r="19" spans="1:9" x14ac:dyDescent="0.25">
      <c r="A19" s="88">
        <v>18</v>
      </c>
      <c r="B19" s="144" t="s">
        <v>1641</v>
      </c>
      <c r="C19" s="107" t="s">
        <v>1659</v>
      </c>
      <c r="D19" s="115" t="s">
        <v>1660</v>
      </c>
      <c r="E19" s="109"/>
      <c r="F19" s="145" t="s">
        <v>23</v>
      </c>
      <c r="G19" s="146">
        <v>320</v>
      </c>
      <c r="H19" s="49"/>
      <c r="I19" s="112">
        <f>ROUND(Tabela110[[#This Row],[Količina]]*Tabela110[[#This Row],[cena/EM]],2)</f>
        <v>0</v>
      </c>
    </row>
    <row r="20" spans="1:9" x14ac:dyDescent="0.25">
      <c r="A20" s="88">
        <v>19</v>
      </c>
      <c r="B20" s="144" t="s">
        <v>1641</v>
      </c>
      <c r="C20" s="107" t="s">
        <v>1661</v>
      </c>
      <c r="D20" s="115" t="s">
        <v>1662</v>
      </c>
      <c r="E20" s="109"/>
      <c r="F20" s="145" t="s">
        <v>23</v>
      </c>
      <c r="G20" s="146">
        <v>95</v>
      </c>
      <c r="H20" s="49"/>
      <c r="I20" s="112">
        <f>ROUND(Tabela110[[#This Row],[Količina]]*Tabela110[[#This Row],[cena/EM]],2)</f>
        <v>0</v>
      </c>
    </row>
    <row r="21" spans="1:9" x14ac:dyDescent="0.25">
      <c r="A21" s="88">
        <v>20</v>
      </c>
      <c r="B21" s="144" t="s">
        <v>1641</v>
      </c>
      <c r="C21" s="107" t="s">
        <v>1663</v>
      </c>
      <c r="D21" s="333" t="s">
        <v>1664</v>
      </c>
      <c r="E21" s="333"/>
      <c r="F21" s="145" t="s">
        <v>23</v>
      </c>
      <c r="G21" s="146">
        <v>10</v>
      </c>
      <c r="H21" s="49"/>
      <c r="I21" s="112">
        <f>ROUND(Tabela110[[#This Row],[Količina]]*Tabela110[[#This Row],[cena/EM]],2)</f>
        <v>0</v>
      </c>
    </row>
    <row r="22" spans="1:9" x14ac:dyDescent="0.25">
      <c r="A22" s="88">
        <v>21</v>
      </c>
      <c r="B22" s="144" t="s">
        <v>1641</v>
      </c>
      <c r="C22" s="107" t="s">
        <v>1665</v>
      </c>
      <c r="D22" s="333" t="s">
        <v>1666</v>
      </c>
      <c r="E22" s="333"/>
      <c r="F22" s="145" t="s">
        <v>23</v>
      </c>
      <c r="G22" s="146">
        <v>510</v>
      </c>
      <c r="H22" s="49"/>
      <c r="I22" s="112">
        <f>ROUND(Tabela110[[#This Row],[Količina]]*Tabela110[[#This Row],[cena/EM]],2)</f>
        <v>0</v>
      </c>
    </row>
    <row r="23" spans="1:9" x14ac:dyDescent="0.25">
      <c r="A23" s="88">
        <v>22</v>
      </c>
      <c r="B23" s="144" t="s">
        <v>1641</v>
      </c>
      <c r="C23" s="107" t="s">
        <v>1667</v>
      </c>
      <c r="D23" s="333" t="s">
        <v>1668</v>
      </c>
      <c r="E23" s="333"/>
      <c r="F23" s="145" t="s">
        <v>23</v>
      </c>
      <c r="G23" s="146">
        <v>185</v>
      </c>
      <c r="H23" s="49"/>
      <c r="I23" s="112">
        <f>ROUND(Tabela110[[#This Row],[Količina]]*Tabela110[[#This Row],[cena/EM]],2)</f>
        <v>0</v>
      </c>
    </row>
    <row r="24" spans="1:9" x14ac:dyDescent="0.25">
      <c r="A24" s="88">
        <v>23</v>
      </c>
      <c r="B24" s="144" t="s">
        <v>1641</v>
      </c>
      <c r="C24" s="107" t="s">
        <v>1669</v>
      </c>
      <c r="D24" s="333" t="s">
        <v>1670</v>
      </c>
      <c r="E24" s="333"/>
      <c r="F24" s="145" t="s">
        <v>23</v>
      </c>
      <c r="G24" s="146">
        <v>20</v>
      </c>
      <c r="H24" s="49"/>
      <c r="I24" s="112">
        <f>ROUND(Tabela110[[#This Row],[Količina]]*Tabela110[[#This Row],[cena/EM]],2)</f>
        <v>0</v>
      </c>
    </row>
    <row r="25" spans="1:9" x14ac:dyDescent="0.25">
      <c r="A25" s="88">
        <v>24</v>
      </c>
      <c r="B25" s="144" t="s">
        <v>1641</v>
      </c>
      <c r="C25" s="107" t="s">
        <v>1671</v>
      </c>
      <c r="D25" s="333" t="s">
        <v>1554</v>
      </c>
      <c r="E25" s="333"/>
      <c r="F25" s="145" t="s">
        <v>21</v>
      </c>
      <c r="G25" s="334">
        <v>18</v>
      </c>
      <c r="H25" s="49"/>
      <c r="I25" s="112">
        <f>ROUND(Tabela110[[#This Row],[Količina]]*Tabela110[[#This Row],[cena/EM]],2)</f>
        <v>0</v>
      </c>
    </row>
    <row r="26" spans="1:9" x14ac:dyDescent="0.25">
      <c r="A26" s="88">
        <v>25</v>
      </c>
      <c r="B26" s="144" t="s">
        <v>1641</v>
      </c>
      <c r="C26" s="107" t="s">
        <v>1672</v>
      </c>
      <c r="D26" s="333" t="s">
        <v>1673</v>
      </c>
      <c r="E26" s="333"/>
      <c r="F26" s="145" t="s">
        <v>21</v>
      </c>
      <c r="G26" s="334">
        <v>4</v>
      </c>
      <c r="H26" s="49"/>
      <c r="I26" s="112">
        <f>ROUND(Tabela110[[#This Row],[Količina]]*Tabela110[[#This Row],[cena/EM]],2)</f>
        <v>0</v>
      </c>
    </row>
    <row r="27" spans="1:9" ht="30" customHeight="1" x14ac:dyDescent="0.25">
      <c r="A27" s="88">
        <v>26</v>
      </c>
      <c r="B27" s="144" t="s">
        <v>1641</v>
      </c>
      <c r="C27" s="107" t="s">
        <v>1674</v>
      </c>
      <c r="D27" s="333" t="s">
        <v>1556</v>
      </c>
      <c r="E27" s="333"/>
      <c r="F27" s="145" t="s">
        <v>21</v>
      </c>
      <c r="G27" s="334">
        <v>4</v>
      </c>
      <c r="H27" s="49"/>
      <c r="I27" s="112">
        <f>ROUND(Tabela110[[#This Row],[Količina]]*Tabela110[[#This Row],[cena/EM]],2)</f>
        <v>0</v>
      </c>
    </row>
    <row r="28" spans="1:9" ht="30" customHeight="1" x14ac:dyDescent="0.25">
      <c r="A28" s="88">
        <v>27</v>
      </c>
      <c r="B28" s="144" t="s">
        <v>1641</v>
      </c>
      <c r="C28" s="107" t="s">
        <v>1675</v>
      </c>
      <c r="D28" s="333" t="s">
        <v>1676</v>
      </c>
      <c r="E28" s="333" t="s">
        <v>1677</v>
      </c>
      <c r="F28" s="145" t="s">
        <v>21</v>
      </c>
      <c r="G28" s="146">
        <v>1</v>
      </c>
      <c r="H28" s="49"/>
      <c r="I28" s="112">
        <f>ROUND(Tabela110[[#This Row],[Količina]]*Tabela110[[#This Row],[cena/EM]],2)</f>
        <v>0</v>
      </c>
    </row>
    <row r="29" spans="1:9" ht="30" customHeight="1" x14ac:dyDescent="0.25">
      <c r="A29" s="88">
        <v>28</v>
      </c>
      <c r="B29" s="144" t="s">
        <v>1641</v>
      </c>
      <c r="C29" s="107" t="s">
        <v>1678</v>
      </c>
      <c r="D29" s="333" t="s">
        <v>1679</v>
      </c>
      <c r="E29" s="333" t="s">
        <v>1680</v>
      </c>
      <c r="F29" s="145" t="s">
        <v>21</v>
      </c>
      <c r="G29" s="146">
        <v>1</v>
      </c>
      <c r="H29" s="49"/>
      <c r="I29" s="112">
        <f>ROUND(Tabela110[[#This Row],[Količina]]*Tabela110[[#This Row],[cena/EM]],2)</f>
        <v>0</v>
      </c>
    </row>
    <row r="30" spans="1:9" x14ac:dyDescent="0.25">
      <c r="A30" s="88">
        <v>29</v>
      </c>
      <c r="B30" s="144" t="s">
        <v>1641</v>
      </c>
      <c r="C30" s="107" t="s">
        <v>1681</v>
      </c>
      <c r="D30" s="333" t="s">
        <v>1682</v>
      </c>
      <c r="E30" s="333" t="s">
        <v>1683</v>
      </c>
      <c r="F30" s="145" t="s">
        <v>1043</v>
      </c>
      <c r="G30" s="146">
        <v>50</v>
      </c>
      <c r="H30" s="49"/>
      <c r="I30" s="112">
        <f>ROUND(Tabela110[[#This Row],[Količina]]*Tabela110[[#This Row],[cena/EM]],2)</f>
        <v>0</v>
      </c>
    </row>
    <row r="31" spans="1:9" x14ac:dyDescent="0.25">
      <c r="A31" s="88">
        <v>30</v>
      </c>
      <c r="B31" s="144" t="s">
        <v>1641</v>
      </c>
      <c r="C31" s="107" t="s">
        <v>1684</v>
      </c>
      <c r="D31" s="333" t="s">
        <v>1562</v>
      </c>
      <c r="E31" s="333"/>
      <c r="F31" s="145" t="s">
        <v>24</v>
      </c>
      <c r="G31" s="146">
        <v>1</v>
      </c>
      <c r="H31" s="49"/>
      <c r="I31" s="112">
        <f>ROUND(Tabela110[[#This Row],[Količina]]*Tabela110[[#This Row],[cena/EM]],2)</f>
        <v>0</v>
      </c>
    </row>
    <row r="32" spans="1:9" x14ac:dyDescent="0.25">
      <c r="A32" s="88">
        <v>31</v>
      </c>
      <c r="B32" s="144" t="s">
        <v>1641</v>
      </c>
      <c r="C32" s="107" t="s">
        <v>1685</v>
      </c>
      <c r="D32" s="333" t="s">
        <v>1686</v>
      </c>
      <c r="E32" s="333"/>
      <c r="F32" s="145" t="s">
        <v>24</v>
      </c>
      <c r="G32" s="146">
        <v>1</v>
      </c>
      <c r="H32" s="49"/>
      <c r="I32" s="112">
        <f>ROUND(Tabela110[[#This Row],[Količina]]*Tabela110[[#This Row],[cena/EM]],2)</f>
        <v>0</v>
      </c>
    </row>
    <row r="33" spans="1:9" x14ac:dyDescent="0.25">
      <c r="A33" s="88">
        <v>32</v>
      </c>
      <c r="B33" s="144" t="s">
        <v>1641</v>
      </c>
      <c r="C33" s="107" t="s">
        <v>1687</v>
      </c>
      <c r="D33" s="333" t="s">
        <v>1688</v>
      </c>
      <c r="E33" s="333"/>
      <c r="F33" s="145" t="s">
        <v>24</v>
      </c>
      <c r="G33" s="146">
        <v>1</v>
      </c>
      <c r="H33" s="49"/>
      <c r="I33" s="112">
        <f>ROUND(Tabela110[[#This Row],[Količina]]*Tabela110[[#This Row],[cena/EM]],2)</f>
        <v>0</v>
      </c>
    </row>
    <row r="34" spans="1:9" x14ac:dyDescent="0.25">
      <c r="A34" s="88">
        <v>33</v>
      </c>
      <c r="B34" s="142" t="s">
        <v>1641</v>
      </c>
      <c r="C34" s="148" t="s">
        <v>1652</v>
      </c>
      <c r="D34" s="102" t="s">
        <v>25</v>
      </c>
      <c r="E34" s="143"/>
      <c r="F34" s="104">
        <f>ROUND(SUM(I35:I45),2)</f>
        <v>0</v>
      </c>
      <c r="G34" s="309" t="s">
        <v>1512</v>
      </c>
      <c r="H34" s="309"/>
      <c r="I34" s="149"/>
    </row>
    <row r="35" spans="1:9" ht="30" customHeight="1" x14ac:dyDescent="0.25">
      <c r="A35" s="88">
        <v>34</v>
      </c>
      <c r="B35" s="144" t="s">
        <v>1641</v>
      </c>
      <c r="C35" s="107" t="s">
        <v>1689</v>
      </c>
      <c r="D35" s="115" t="s">
        <v>1690</v>
      </c>
      <c r="E35" s="109"/>
      <c r="F35" s="145" t="s">
        <v>21</v>
      </c>
      <c r="G35" s="146">
        <v>1</v>
      </c>
      <c r="H35" s="49"/>
      <c r="I35" s="112">
        <f>ROUND(Tabela110[[#This Row],[Količina]]*Tabela110[[#This Row],[cena/EM]],2)</f>
        <v>0</v>
      </c>
    </row>
    <row r="36" spans="1:9" ht="30" customHeight="1" x14ac:dyDescent="0.25">
      <c r="A36" s="88">
        <v>35</v>
      </c>
      <c r="B36" s="144" t="s">
        <v>1641</v>
      </c>
      <c r="C36" s="107" t="s">
        <v>1691</v>
      </c>
      <c r="D36" s="115" t="s">
        <v>1692</v>
      </c>
      <c r="E36" s="109"/>
      <c r="F36" s="145" t="s">
        <v>21</v>
      </c>
      <c r="G36" s="146">
        <v>1</v>
      </c>
      <c r="H36" s="49"/>
      <c r="I36" s="112">
        <f>ROUND(Tabela110[[#This Row],[Količina]]*Tabela110[[#This Row],[cena/EM]],2)</f>
        <v>0</v>
      </c>
    </row>
    <row r="37" spans="1:9" ht="30" customHeight="1" x14ac:dyDescent="0.25">
      <c r="A37" s="88">
        <v>36</v>
      </c>
      <c r="B37" s="144" t="s">
        <v>1641</v>
      </c>
      <c r="C37" s="107" t="s">
        <v>1693</v>
      </c>
      <c r="D37" s="333" t="s">
        <v>1694</v>
      </c>
      <c r="E37" s="333" t="s">
        <v>1695</v>
      </c>
      <c r="F37" s="145" t="s">
        <v>21</v>
      </c>
      <c r="G37" s="146">
        <v>1</v>
      </c>
      <c r="H37" s="49"/>
      <c r="I37" s="112">
        <f>ROUND(Tabela110[[#This Row],[Količina]]*Tabela110[[#This Row],[cena/EM]],2)</f>
        <v>0</v>
      </c>
    </row>
    <row r="38" spans="1:9" ht="30" customHeight="1" x14ac:dyDescent="0.25">
      <c r="A38" s="88">
        <v>37</v>
      </c>
      <c r="B38" s="144" t="s">
        <v>1641</v>
      </c>
      <c r="C38" s="107" t="s">
        <v>1696</v>
      </c>
      <c r="D38" s="115" t="s">
        <v>1697</v>
      </c>
      <c r="E38" s="109"/>
      <c r="F38" s="145" t="s">
        <v>21</v>
      </c>
      <c r="G38" s="146">
        <v>20</v>
      </c>
      <c r="H38" s="49"/>
      <c r="I38" s="112">
        <f>ROUND(Tabela110[[#This Row],[Količina]]*Tabela110[[#This Row],[cena/EM]],2)</f>
        <v>0</v>
      </c>
    </row>
    <row r="39" spans="1:9" x14ac:dyDescent="0.25">
      <c r="A39" s="88">
        <v>38</v>
      </c>
      <c r="B39" s="144" t="s">
        <v>1641</v>
      </c>
      <c r="C39" s="107" t="s">
        <v>1698</v>
      </c>
      <c r="D39" s="115" t="s">
        <v>1699</v>
      </c>
      <c r="E39" s="109"/>
      <c r="F39" s="145" t="s">
        <v>21</v>
      </c>
      <c r="G39" s="146">
        <v>320</v>
      </c>
      <c r="H39" s="49"/>
      <c r="I39" s="112">
        <f>ROUND(Tabela110[[#This Row],[Količina]]*Tabela110[[#This Row],[cena/EM]],2)</f>
        <v>0</v>
      </c>
    </row>
    <row r="40" spans="1:9" x14ac:dyDescent="0.25">
      <c r="A40" s="88">
        <v>39</v>
      </c>
      <c r="B40" s="144" t="s">
        <v>1641</v>
      </c>
      <c r="C40" s="107" t="s">
        <v>1700</v>
      </c>
      <c r="D40" s="115" t="s">
        <v>1701</v>
      </c>
      <c r="E40" s="109"/>
      <c r="F40" s="145" t="s">
        <v>21</v>
      </c>
      <c r="G40" s="146">
        <v>20</v>
      </c>
      <c r="H40" s="49"/>
      <c r="I40" s="112">
        <f>ROUND(Tabela110[[#This Row],[Količina]]*Tabela110[[#This Row],[cena/EM]],2)</f>
        <v>0</v>
      </c>
    </row>
    <row r="41" spans="1:9" x14ac:dyDescent="0.25">
      <c r="A41" s="88">
        <v>40</v>
      </c>
      <c r="B41" s="144" t="s">
        <v>1641</v>
      </c>
      <c r="C41" s="107" t="s">
        <v>1702</v>
      </c>
      <c r="D41" s="333" t="s">
        <v>1703</v>
      </c>
      <c r="E41" s="333" t="s">
        <v>1704</v>
      </c>
      <c r="F41" s="145" t="s">
        <v>23</v>
      </c>
      <c r="G41" s="334">
        <v>60</v>
      </c>
      <c r="H41" s="49"/>
      <c r="I41" s="112">
        <f>ROUND(Tabela110[[#This Row],[Količina]]*Tabela110[[#This Row],[cena/EM]],2)</f>
        <v>0</v>
      </c>
    </row>
    <row r="42" spans="1:9" x14ac:dyDescent="0.25">
      <c r="A42" s="88">
        <v>41</v>
      </c>
      <c r="B42" s="144" t="s">
        <v>1641</v>
      </c>
      <c r="C42" s="107" t="s">
        <v>1705</v>
      </c>
      <c r="D42" s="333" t="s">
        <v>1706</v>
      </c>
      <c r="E42" s="333" t="s">
        <v>1707</v>
      </c>
      <c r="F42" s="145" t="s">
        <v>21</v>
      </c>
      <c r="G42" s="334">
        <v>40</v>
      </c>
      <c r="H42" s="49"/>
      <c r="I42" s="112">
        <f>ROUND(Tabela110[[#This Row],[Količina]]*Tabela110[[#This Row],[cena/EM]],2)</f>
        <v>0</v>
      </c>
    </row>
    <row r="43" spans="1:9" ht="30" customHeight="1" x14ac:dyDescent="0.25">
      <c r="A43" s="88">
        <v>42</v>
      </c>
      <c r="B43" s="144" t="s">
        <v>1641</v>
      </c>
      <c r="C43" s="107" t="s">
        <v>1708</v>
      </c>
      <c r="D43" s="333" t="s">
        <v>1709</v>
      </c>
      <c r="E43" s="333"/>
      <c r="F43" s="145" t="s">
        <v>21</v>
      </c>
      <c r="G43" s="334">
        <v>5</v>
      </c>
      <c r="H43" s="49"/>
      <c r="I43" s="112">
        <f>ROUND(Tabela110[[#This Row],[Količina]]*Tabela110[[#This Row],[cena/EM]],2)</f>
        <v>0</v>
      </c>
    </row>
    <row r="44" spans="1:9" ht="30" customHeight="1" x14ac:dyDescent="0.25">
      <c r="A44" s="88">
        <v>43</v>
      </c>
      <c r="B44" s="144" t="s">
        <v>1641</v>
      </c>
      <c r="C44" s="107" t="s">
        <v>1710</v>
      </c>
      <c r="D44" s="333" t="s">
        <v>1711</v>
      </c>
      <c r="E44" s="333"/>
      <c r="F44" s="145" t="s">
        <v>21</v>
      </c>
      <c r="G44" s="334">
        <v>1</v>
      </c>
      <c r="H44" s="49"/>
      <c r="I44" s="112">
        <f>ROUND(Tabela110[[#This Row],[Količina]]*Tabela110[[#This Row],[cena/EM]],2)</f>
        <v>0</v>
      </c>
    </row>
    <row r="45" spans="1:9" ht="30" customHeight="1" x14ac:dyDescent="0.25">
      <c r="A45" s="88">
        <v>44</v>
      </c>
      <c r="B45" s="144" t="s">
        <v>1641</v>
      </c>
      <c r="C45" s="107" t="s">
        <v>1712</v>
      </c>
      <c r="D45" s="333" t="s">
        <v>1713</v>
      </c>
      <c r="E45" s="333"/>
      <c r="F45" s="145" t="s">
        <v>21</v>
      </c>
      <c r="G45" s="334">
        <v>1</v>
      </c>
      <c r="H45" s="49"/>
      <c r="I45" s="112">
        <f>ROUND(Tabela110[[#This Row],[Količina]]*Tabela110[[#This Row],[cena/EM]],2)</f>
        <v>0</v>
      </c>
    </row>
    <row r="46" spans="1:9" x14ac:dyDescent="0.25">
      <c r="A46" s="88">
        <v>45</v>
      </c>
      <c r="B46" s="142" t="s">
        <v>1641</v>
      </c>
      <c r="C46" s="148" t="s">
        <v>1653</v>
      </c>
      <c r="D46" s="102" t="s">
        <v>1565</v>
      </c>
      <c r="E46" s="143"/>
      <c r="F46" s="104">
        <f>ROUND(SUM(I47),2)</f>
        <v>0</v>
      </c>
      <c r="G46" s="322" t="s">
        <v>1512</v>
      </c>
      <c r="H46" s="322"/>
      <c r="I46" s="149"/>
    </row>
    <row r="47" spans="1:9" ht="25.5" x14ac:dyDescent="0.25">
      <c r="A47" s="88">
        <v>46</v>
      </c>
      <c r="B47" s="144" t="s">
        <v>1641</v>
      </c>
      <c r="C47" s="107" t="s">
        <v>1714</v>
      </c>
      <c r="D47" s="185" t="s">
        <v>1715</v>
      </c>
      <c r="E47" s="109"/>
      <c r="F47" s="304" t="s">
        <v>1518</v>
      </c>
      <c r="G47" s="305" t="s">
        <v>1512</v>
      </c>
      <c r="H47" s="305"/>
      <c r="I47" s="305" t="s">
        <v>1512</v>
      </c>
    </row>
    <row r="48" spans="1:9" x14ac:dyDescent="0.25">
      <c r="A48" s="88">
        <v>47</v>
      </c>
      <c r="B48" s="142" t="s">
        <v>1641</v>
      </c>
      <c r="C48" s="148" t="s">
        <v>1654</v>
      </c>
      <c r="D48" s="102" t="s">
        <v>1655</v>
      </c>
      <c r="E48" s="102"/>
      <c r="F48" s="104">
        <f>ROUND(SUM(I49:I55),2)</f>
        <v>0</v>
      </c>
      <c r="G48" s="322" t="s">
        <v>1512</v>
      </c>
      <c r="H48" s="322"/>
      <c r="I48" s="149"/>
    </row>
    <row r="49" spans="1:9" ht="60" customHeight="1" x14ac:dyDescent="0.25">
      <c r="A49" s="88">
        <v>48</v>
      </c>
      <c r="B49" s="144" t="s">
        <v>1641</v>
      </c>
      <c r="C49" s="107" t="s">
        <v>1716</v>
      </c>
      <c r="D49" s="185" t="s">
        <v>1717</v>
      </c>
      <c r="E49" s="109"/>
      <c r="F49" s="145" t="s">
        <v>21</v>
      </c>
      <c r="G49" s="146">
        <v>3</v>
      </c>
      <c r="H49" s="49"/>
      <c r="I49" s="112">
        <f>ROUND(Tabela110[[#This Row],[Količina]]*Tabela110[[#This Row],[cena/EM]],2)</f>
        <v>0</v>
      </c>
    </row>
    <row r="50" spans="1:9" ht="30" customHeight="1" x14ac:dyDescent="0.25">
      <c r="A50" s="88">
        <v>49</v>
      </c>
      <c r="B50" s="144" t="s">
        <v>1641</v>
      </c>
      <c r="C50" s="107" t="s">
        <v>1718</v>
      </c>
      <c r="D50" s="185" t="s">
        <v>1719</v>
      </c>
      <c r="E50" s="109"/>
      <c r="F50" s="110" t="s">
        <v>21</v>
      </c>
      <c r="G50" s="146">
        <v>2</v>
      </c>
      <c r="H50" s="49"/>
      <c r="I50" s="112">
        <f>ROUND(Tabela110[[#This Row],[Količina]]*Tabela110[[#This Row],[cena/EM]],2)</f>
        <v>0</v>
      </c>
    </row>
    <row r="51" spans="1:9" ht="30" customHeight="1" x14ac:dyDescent="0.25">
      <c r="A51" s="88">
        <v>50</v>
      </c>
      <c r="B51" s="144" t="s">
        <v>1641</v>
      </c>
      <c r="C51" s="107" t="s">
        <v>1720</v>
      </c>
      <c r="D51" s="335" t="s">
        <v>1721</v>
      </c>
      <c r="E51" s="333" t="s">
        <v>1722</v>
      </c>
      <c r="F51" s="110" t="s">
        <v>21</v>
      </c>
      <c r="G51" s="334">
        <v>1</v>
      </c>
      <c r="H51" s="49"/>
      <c r="I51" s="112">
        <f>ROUND(Tabela110[[#This Row],[Količina]]*Tabela110[[#This Row],[cena/EM]],2)</f>
        <v>0</v>
      </c>
    </row>
    <row r="52" spans="1:9" ht="30" customHeight="1" x14ac:dyDescent="0.25">
      <c r="A52" s="88">
        <v>51</v>
      </c>
      <c r="B52" s="144" t="s">
        <v>1641</v>
      </c>
      <c r="C52" s="107" t="s">
        <v>1723</v>
      </c>
      <c r="D52" s="185" t="s">
        <v>1724</v>
      </c>
      <c r="E52" s="109"/>
      <c r="F52" s="145" t="s">
        <v>23</v>
      </c>
      <c r="G52" s="146">
        <v>100</v>
      </c>
      <c r="H52" s="49"/>
      <c r="I52" s="112">
        <f>ROUND(Tabela110[[#This Row],[Količina]]*Tabela110[[#This Row],[cena/EM]],2)</f>
        <v>0</v>
      </c>
    </row>
    <row r="53" spans="1:9" x14ac:dyDescent="0.25">
      <c r="A53" s="88">
        <v>52</v>
      </c>
      <c r="B53" s="144" t="s">
        <v>1641</v>
      </c>
      <c r="C53" s="107" t="s">
        <v>1725</v>
      </c>
      <c r="D53" s="185" t="s">
        <v>1726</v>
      </c>
      <c r="E53" s="109"/>
      <c r="F53" s="110" t="s">
        <v>21</v>
      </c>
      <c r="G53" s="146">
        <v>2</v>
      </c>
      <c r="H53" s="49"/>
      <c r="I53" s="112">
        <f>ROUND(Tabela110[[#This Row],[Količina]]*Tabela110[[#This Row],[cena/EM]],2)</f>
        <v>0</v>
      </c>
    </row>
    <row r="54" spans="1:9" x14ac:dyDescent="0.25">
      <c r="A54" s="88">
        <v>53</v>
      </c>
      <c r="B54" s="144" t="s">
        <v>1641</v>
      </c>
      <c r="C54" s="107" t="s">
        <v>1727</v>
      </c>
      <c r="D54" s="185" t="s">
        <v>1728</v>
      </c>
      <c r="E54" s="150"/>
      <c r="F54" s="110" t="s">
        <v>21</v>
      </c>
      <c r="G54" s="146">
        <v>20</v>
      </c>
      <c r="H54" s="49"/>
      <c r="I54" s="112">
        <f>ROUND(Tabela110[[#This Row],[Količina]]*Tabela110[[#This Row],[cena/EM]],2)</f>
        <v>0</v>
      </c>
    </row>
    <row r="55" spans="1:9" x14ac:dyDescent="0.25">
      <c r="A55" s="88">
        <v>54</v>
      </c>
      <c r="B55" s="144" t="s">
        <v>1641</v>
      </c>
      <c r="C55" s="107" t="s">
        <v>1729</v>
      </c>
      <c r="D55" s="185" t="s">
        <v>1730</v>
      </c>
      <c r="E55" s="150"/>
      <c r="F55" s="110" t="s">
        <v>24</v>
      </c>
      <c r="G55" s="146">
        <v>1</v>
      </c>
      <c r="H55" s="49"/>
      <c r="I55" s="112">
        <f>ROUND(Tabela110[[#This Row],[Količina]]*Tabela110[[#This Row],[cena/EM]],2)</f>
        <v>0</v>
      </c>
    </row>
    <row r="56" spans="1:9" x14ac:dyDescent="0.25">
      <c r="A56" s="88">
        <v>55</v>
      </c>
      <c r="B56" s="137" t="s">
        <v>1641</v>
      </c>
      <c r="C56" s="61" t="s">
        <v>1731</v>
      </c>
      <c r="D56" s="97" t="s">
        <v>1569</v>
      </c>
      <c r="E56" s="98"/>
      <c r="F56" s="62">
        <f>ROUND(SUM(F57:F57),2)</f>
        <v>0</v>
      </c>
      <c r="G56" s="306" t="s">
        <v>1512</v>
      </c>
      <c r="H56" s="306"/>
      <c r="I56" s="99"/>
    </row>
    <row r="57" spans="1:9" x14ac:dyDescent="0.25">
      <c r="A57" s="88">
        <v>56</v>
      </c>
      <c r="B57" s="138" t="s">
        <v>1641</v>
      </c>
      <c r="C57" s="131" t="s">
        <v>1732</v>
      </c>
      <c r="D57" s="332" t="s">
        <v>1569</v>
      </c>
      <c r="E57" s="160"/>
      <c r="F57" s="132">
        <f>ROUND(F58,2)</f>
        <v>0</v>
      </c>
      <c r="G57" s="331" t="s">
        <v>1512</v>
      </c>
      <c r="H57" s="331"/>
      <c r="I57" s="175"/>
    </row>
    <row r="58" spans="1:9" x14ac:dyDescent="0.25">
      <c r="A58" s="88">
        <v>57</v>
      </c>
      <c r="B58" s="142" t="s">
        <v>1641</v>
      </c>
      <c r="C58" s="101" t="s">
        <v>1732</v>
      </c>
      <c r="D58" s="102" t="s">
        <v>1569</v>
      </c>
      <c r="E58" s="143"/>
      <c r="F58" s="104">
        <f>ROUND(SUM(I59:I62),2)</f>
        <v>0</v>
      </c>
      <c r="G58" s="322" t="s">
        <v>1512</v>
      </c>
      <c r="H58" s="322"/>
      <c r="I58" s="149"/>
    </row>
    <row r="59" spans="1:9" ht="42" customHeight="1" x14ac:dyDescent="0.25">
      <c r="A59" s="88">
        <v>58</v>
      </c>
      <c r="B59" s="144" t="s">
        <v>1641</v>
      </c>
      <c r="C59" s="107" t="s">
        <v>1733</v>
      </c>
      <c r="D59" s="115" t="s">
        <v>1734</v>
      </c>
      <c r="E59" s="109" t="s">
        <v>1735</v>
      </c>
      <c r="F59" s="110" t="s">
        <v>24</v>
      </c>
      <c r="G59" s="146">
        <v>1</v>
      </c>
      <c r="H59" s="49"/>
      <c r="I59" s="112">
        <f>ROUND(Tabela110[[#This Row],[Količina]]*Tabela110[[#This Row],[cena/EM]],2)</f>
        <v>0</v>
      </c>
    </row>
    <row r="60" spans="1:9" ht="30" customHeight="1" x14ac:dyDescent="0.25">
      <c r="A60" s="88">
        <v>59</v>
      </c>
      <c r="B60" s="144" t="s">
        <v>1641</v>
      </c>
      <c r="C60" s="107" t="s">
        <v>1736</v>
      </c>
      <c r="D60" s="115" t="s">
        <v>1737</v>
      </c>
      <c r="E60" s="109"/>
      <c r="F60" s="110" t="s">
        <v>21</v>
      </c>
      <c r="G60" s="146">
        <v>1</v>
      </c>
      <c r="H60" s="49"/>
      <c r="I60" s="112">
        <f>ROUND(Tabela110[[#This Row],[Količina]]*Tabela110[[#This Row],[cena/EM]],2)</f>
        <v>0</v>
      </c>
    </row>
    <row r="61" spans="1:9" x14ac:dyDescent="0.25">
      <c r="A61" s="88">
        <v>60</v>
      </c>
      <c r="B61" s="144" t="s">
        <v>1641</v>
      </c>
      <c r="C61" s="107" t="s">
        <v>1738</v>
      </c>
      <c r="D61" s="115" t="s">
        <v>1739</v>
      </c>
      <c r="E61" s="109"/>
      <c r="F61" s="145" t="s">
        <v>23</v>
      </c>
      <c r="G61" s="146">
        <v>4</v>
      </c>
      <c r="H61" s="49"/>
      <c r="I61" s="112">
        <f>ROUND(Tabela110[[#This Row],[Količina]]*Tabela110[[#This Row],[cena/EM]],2)</f>
        <v>0</v>
      </c>
    </row>
    <row r="62" spans="1:9" x14ac:dyDescent="0.25">
      <c r="A62" s="88">
        <v>61</v>
      </c>
      <c r="B62" s="144" t="s">
        <v>1641</v>
      </c>
      <c r="C62" s="107" t="s">
        <v>1740</v>
      </c>
      <c r="D62" s="115" t="s">
        <v>1741</v>
      </c>
      <c r="E62" s="150"/>
      <c r="F62" s="110" t="s">
        <v>24</v>
      </c>
      <c r="G62" s="146">
        <v>1</v>
      </c>
      <c r="H62" s="49"/>
      <c r="I62" s="112">
        <f>ROUND(Tabela110[[#This Row],[Količina]]*Tabela110[[#This Row],[cena/EM]],2)</f>
        <v>0</v>
      </c>
    </row>
    <row r="63" spans="1:9" x14ac:dyDescent="0.25">
      <c r="A63" s="88">
        <v>62</v>
      </c>
      <c r="B63" s="137" t="s">
        <v>1641</v>
      </c>
      <c r="C63" s="61" t="s">
        <v>1742</v>
      </c>
      <c r="D63" s="97" t="s">
        <v>1634</v>
      </c>
      <c r="E63" s="98"/>
      <c r="F63" s="62">
        <f>ROUND(SUM(F64:F64),2)</f>
        <v>0</v>
      </c>
      <c r="G63" s="306" t="s">
        <v>1512</v>
      </c>
      <c r="H63" s="306"/>
      <c r="I63" s="99"/>
    </row>
    <row r="64" spans="1:9" x14ac:dyDescent="0.25">
      <c r="A64" s="88">
        <v>63</v>
      </c>
      <c r="B64" s="138" t="s">
        <v>1641</v>
      </c>
      <c r="C64" s="131" t="s">
        <v>1743</v>
      </c>
      <c r="D64" s="332" t="s">
        <v>1634</v>
      </c>
      <c r="E64" s="160"/>
      <c r="F64" s="132">
        <f>ROUND(F65,2)</f>
        <v>0</v>
      </c>
      <c r="G64" s="331" t="s">
        <v>1512</v>
      </c>
      <c r="H64" s="331"/>
      <c r="I64" s="175"/>
    </row>
    <row r="65" spans="1:9" x14ac:dyDescent="0.25">
      <c r="A65" s="88">
        <v>64</v>
      </c>
      <c r="B65" s="142" t="s">
        <v>1641</v>
      </c>
      <c r="C65" s="101" t="s">
        <v>1743</v>
      </c>
      <c r="D65" s="102" t="s">
        <v>1634</v>
      </c>
      <c r="E65" s="102"/>
      <c r="F65" s="104">
        <f>ROUND(SUM(I66:I67),2)</f>
        <v>0</v>
      </c>
      <c r="G65" s="309" t="s">
        <v>1512</v>
      </c>
      <c r="H65" s="309"/>
      <c r="I65" s="149"/>
    </row>
    <row r="66" spans="1:9" x14ac:dyDescent="0.25">
      <c r="A66" s="88">
        <v>65</v>
      </c>
      <c r="B66" s="223" t="s">
        <v>1641</v>
      </c>
      <c r="C66" s="224" t="s">
        <v>1744</v>
      </c>
      <c r="D66" s="336" t="s">
        <v>1637</v>
      </c>
      <c r="E66" s="150"/>
      <c r="F66" s="110" t="s">
        <v>24</v>
      </c>
      <c r="G66" s="146">
        <v>1</v>
      </c>
      <c r="H66" s="49"/>
      <c r="I66" s="112">
        <f>ROUND(Tabela110[[#This Row],[Količina]]*Tabela110[[#This Row],[cena/EM]],2)</f>
        <v>0</v>
      </c>
    </row>
    <row r="67" spans="1:9" ht="30" customHeight="1" x14ac:dyDescent="0.25">
      <c r="A67" s="88">
        <v>66</v>
      </c>
      <c r="B67" s="223" t="s">
        <v>1641</v>
      </c>
      <c r="C67" s="224" t="s">
        <v>1745</v>
      </c>
      <c r="D67" s="337" t="s">
        <v>1746</v>
      </c>
      <c r="E67" s="150"/>
      <c r="F67" s="110" t="s">
        <v>24</v>
      </c>
      <c r="G67" s="146">
        <v>1</v>
      </c>
      <c r="H67" s="49"/>
      <c r="I67" s="112">
        <f>ROUND(Tabela110[[#This Row],[Količina]]*Tabela110[[#This Row],[cena/EM]],2)</f>
        <v>0</v>
      </c>
    </row>
  </sheetData>
  <sheetProtection algorithmName="SHA-512" hashValue="Zhh0Kt09JPCWQJzG2h3lkfG3/dy7aXVnf4JAUo2AjY08SP/HayVbfykSN2bW2AA53pcM64yEjA/VLVcbjrdiaA==" saltValue="sCcybaeQrWjoF4irasz6Pw==" spinCount="100000" sheet="1" objects="1" scenarios="1"/>
  <conditionalFormatting sqref="H18:H33 H35:H45 H49:H55 H59:H62 H66:H67">
    <cfRule type="containsBlanks" dxfId="75" priority="3">
      <formula>LEN(TRIM(H18))=0</formula>
    </cfRule>
  </conditionalFormatting>
  <dataValidations count="1">
    <dataValidation type="custom" allowBlank="1" showInputMessage="1" showErrorMessage="1" errorTitle="Preverite vnos" error="Ceno na EM je potrebno vnesti zaokroženo  na dve decimalni mesti." sqref="H49:H55 H35:H45 H59:H62 H1:H33 H66:H1048576" xr:uid="{00000000-0002-0000-0A00-000000000000}">
      <formula1>H1=ROUND(H1,2)</formula1>
    </dataValidation>
  </dataValidation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71"/>
  <sheetViews>
    <sheetView topLeftCell="C1" zoomScale="106" zoomScaleNormal="106" workbookViewId="0">
      <selection activeCell="D2" sqref="D2"/>
    </sheetView>
  </sheetViews>
  <sheetFormatPr defaultColWidth="9.140625" defaultRowHeight="12.75" x14ac:dyDescent="0.25"/>
  <cols>
    <col min="1" max="1" width="7.28515625" style="11" bestFit="1" customWidth="1"/>
    <col min="2" max="2" width="8" style="14" customWidth="1"/>
    <col min="3" max="3" width="10.7109375" style="12" bestFit="1" customWidth="1"/>
    <col min="4" max="4" width="65.7109375" style="13" customWidth="1"/>
    <col min="5" max="5" width="40.7109375" style="11" customWidth="1"/>
    <col min="6" max="6" width="15.7109375" style="15" customWidth="1"/>
    <col min="7" max="7" width="12.7109375" style="11" customWidth="1"/>
    <col min="8" max="8" width="12.7109375" style="16" customWidth="1"/>
    <col min="9" max="9" width="15.7109375" style="11" customWidth="1"/>
    <col min="10" max="10" width="36.28515625" style="11" customWidth="1"/>
    <col min="11" max="16384" width="9.140625" style="11"/>
  </cols>
  <sheetData>
    <row r="1" spans="1:13" s="10" customFormat="1" x14ac:dyDescent="0.25">
      <c r="A1" s="84" t="s">
        <v>0</v>
      </c>
      <c r="B1" s="85" t="s">
        <v>14</v>
      </c>
      <c r="C1" s="85" t="s">
        <v>15</v>
      </c>
      <c r="D1" s="86" t="s">
        <v>16</v>
      </c>
      <c r="E1" s="84" t="s">
        <v>17</v>
      </c>
      <c r="F1" s="87" t="s">
        <v>18</v>
      </c>
      <c r="G1" s="84" t="s">
        <v>19</v>
      </c>
      <c r="H1" s="87" t="s">
        <v>20</v>
      </c>
      <c r="I1" s="84" t="s">
        <v>13</v>
      </c>
    </row>
    <row r="2" spans="1:13" x14ac:dyDescent="0.25">
      <c r="A2" s="88">
        <v>1</v>
      </c>
      <c r="B2" s="136" t="s">
        <v>1510</v>
      </c>
      <c r="C2" s="90" t="s">
        <v>1748</v>
      </c>
      <c r="D2" s="91" t="s">
        <v>1511</v>
      </c>
      <c r="E2" s="92"/>
      <c r="F2" s="93">
        <f>ROUND(F3+F11+F33+F68,2)</f>
        <v>0</v>
      </c>
      <c r="G2" s="340" t="s">
        <v>1512</v>
      </c>
      <c r="H2" s="93"/>
      <c r="I2" s="95"/>
      <c r="K2" s="341"/>
    </row>
    <row r="3" spans="1:13" x14ac:dyDescent="0.25">
      <c r="A3" s="88">
        <v>2</v>
      </c>
      <c r="B3" s="137" t="s">
        <v>1510</v>
      </c>
      <c r="C3" s="342" t="s">
        <v>1513</v>
      </c>
      <c r="D3" s="97" t="s">
        <v>1514</v>
      </c>
      <c r="E3" s="98"/>
      <c r="F3" s="62">
        <f>ROUND(SUM(F4:F4),2)</f>
        <v>0</v>
      </c>
      <c r="G3" s="306" t="s">
        <v>1512</v>
      </c>
      <c r="H3" s="62"/>
      <c r="I3" s="99"/>
    </row>
    <row r="4" spans="1:13" x14ac:dyDescent="0.25">
      <c r="A4" s="88">
        <v>3</v>
      </c>
      <c r="B4" s="138" t="s">
        <v>1510</v>
      </c>
      <c r="C4" s="131" t="s">
        <v>1515</v>
      </c>
      <c r="D4" s="139" t="s">
        <v>1514</v>
      </c>
      <c r="E4" s="140"/>
      <c r="F4" s="132">
        <f>ROUND(F5,2)</f>
        <v>0</v>
      </c>
      <c r="G4" s="307" t="s">
        <v>1512</v>
      </c>
      <c r="H4" s="132"/>
      <c r="I4" s="141"/>
    </row>
    <row r="5" spans="1:13" x14ac:dyDescent="0.25">
      <c r="A5" s="88">
        <v>4</v>
      </c>
      <c r="B5" s="142" t="s">
        <v>1510</v>
      </c>
      <c r="C5" s="101" t="s">
        <v>1515</v>
      </c>
      <c r="D5" s="102" t="s">
        <v>1514</v>
      </c>
      <c r="E5" s="143"/>
      <c r="F5" s="104">
        <f>ROUND(SUM(I6:I10),2)</f>
        <v>0</v>
      </c>
      <c r="G5" s="309" t="s">
        <v>1512</v>
      </c>
      <c r="H5" s="79"/>
      <c r="I5" s="79"/>
    </row>
    <row r="6" spans="1:13" ht="42.6" customHeight="1" x14ac:dyDescent="0.25">
      <c r="A6" s="88">
        <v>5</v>
      </c>
      <c r="B6" s="144" t="s">
        <v>1510</v>
      </c>
      <c r="C6" s="107" t="s">
        <v>1516</v>
      </c>
      <c r="D6" s="115" t="s">
        <v>1517</v>
      </c>
      <c r="E6" s="109"/>
      <c r="F6" s="304" t="s">
        <v>1518</v>
      </c>
      <c r="G6" s="343"/>
      <c r="H6" s="112"/>
      <c r="I6" s="112"/>
      <c r="J6" s="16"/>
    </row>
    <row r="7" spans="1:13" ht="25.5" customHeight="1" x14ac:dyDescent="0.25">
      <c r="A7" s="88">
        <v>6</v>
      </c>
      <c r="B7" s="144" t="s">
        <v>1510</v>
      </c>
      <c r="C7" s="107" t="s">
        <v>1519</v>
      </c>
      <c r="D7" s="185" t="s">
        <v>1520</v>
      </c>
      <c r="E7" s="109"/>
      <c r="F7" s="304" t="s">
        <v>1518</v>
      </c>
      <c r="G7" s="343"/>
      <c r="H7" s="112"/>
      <c r="I7" s="112"/>
    </row>
    <row r="8" spans="1:13" ht="38.25" x14ac:dyDescent="0.25">
      <c r="A8" s="88">
        <v>7</v>
      </c>
      <c r="B8" s="144" t="s">
        <v>1510</v>
      </c>
      <c r="C8" s="107" t="s">
        <v>1521</v>
      </c>
      <c r="D8" s="185" t="s">
        <v>1522</v>
      </c>
      <c r="E8" s="109"/>
      <c r="F8" s="304" t="s">
        <v>1518</v>
      </c>
      <c r="G8" s="343"/>
      <c r="H8" s="112"/>
      <c r="I8" s="112"/>
    </row>
    <row r="9" spans="1:13" ht="25.5" x14ac:dyDescent="0.25">
      <c r="A9" s="88">
        <v>8</v>
      </c>
      <c r="B9" s="144" t="s">
        <v>1510</v>
      </c>
      <c r="C9" s="107" t="s">
        <v>1523</v>
      </c>
      <c r="D9" s="115" t="s">
        <v>1524</v>
      </c>
      <c r="E9" s="109"/>
      <c r="F9" s="304" t="s">
        <v>1518</v>
      </c>
      <c r="G9" s="343"/>
      <c r="H9" s="112"/>
      <c r="I9" s="112"/>
    </row>
    <row r="10" spans="1:13" ht="32.450000000000003" customHeight="1" x14ac:dyDescent="0.25">
      <c r="A10" s="88">
        <v>9</v>
      </c>
      <c r="B10" s="144" t="s">
        <v>1510</v>
      </c>
      <c r="C10" s="107" t="s">
        <v>1525</v>
      </c>
      <c r="D10" s="185" t="s">
        <v>1526</v>
      </c>
      <c r="E10" s="109"/>
      <c r="F10" s="304" t="s">
        <v>1518</v>
      </c>
      <c r="G10" s="343"/>
      <c r="H10" s="112"/>
      <c r="I10" s="112"/>
    </row>
    <row r="11" spans="1:13" x14ac:dyDescent="0.25">
      <c r="A11" s="88">
        <v>10</v>
      </c>
      <c r="B11" s="137" t="s">
        <v>1510</v>
      </c>
      <c r="C11" s="342" t="s">
        <v>1527</v>
      </c>
      <c r="D11" s="97" t="s">
        <v>1528</v>
      </c>
      <c r="E11" s="98"/>
      <c r="F11" s="62">
        <f>ROUND(SUM(F12:F13),2)</f>
        <v>0</v>
      </c>
      <c r="G11" s="306" t="s">
        <v>1512</v>
      </c>
      <c r="H11" s="62"/>
      <c r="I11" s="99"/>
    </row>
    <row r="12" spans="1:13" x14ac:dyDescent="0.25">
      <c r="A12" s="88">
        <v>11</v>
      </c>
      <c r="B12" s="138" t="s">
        <v>1510</v>
      </c>
      <c r="C12" s="131" t="s">
        <v>1529</v>
      </c>
      <c r="D12" s="158" t="s">
        <v>1530</v>
      </c>
      <c r="E12" s="140"/>
      <c r="F12" s="132">
        <f>ROUND(F14,2)</f>
        <v>0</v>
      </c>
      <c r="G12" s="307" t="s">
        <v>1512</v>
      </c>
      <c r="H12" s="132"/>
      <c r="I12" s="141"/>
    </row>
    <row r="13" spans="1:13" x14ac:dyDescent="0.25">
      <c r="A13" s="88">
        <v>12</v>
      </c>
      <c r="B13" s="138" t="s">
        <v>1510</v>
      </c>
      <c r="C13" s="131" t="s">
        <v>1531</v>
      </c>
      <c r="D13" s="158" t="s">
        <v>299</v>
      </c>
      <c r="E13" s="160"/>
      <c r="F13" s="132">
        <f>ROUND(F31,2)</f>
        <v>0</v>
      </c>
      <c r="G13" s="331" t="s">
        <v>1512</v>
      </c>
      <c r="H13" s="177"/>
      <c r="I13" s="175"/>
    </row>
    <row r="14" spans="1:13" x14ac:dyDescent="0.25">
      <c r="A14" s="88">
        <v>13</v>
      </c>
      <c r="B14" s="142" t="s">
        <v>1510</v>
      </c>
      <c r="C14" s="101" t="s">
        <v>1529</v>
      </c>
      <c r="D14" s="102" t="s">
        <v>1530</v>
      </c>
      <c r="E14" s="143"/>
      <c r="F14" s="104">
        <f>ROUND(SUM(I15:I30),2)</f>
        <v>0</v>
      </c>
      <c r="G14" s="309" t="s">
        <v>1512</v>
      </c>
      <c r="H14" s="79"/>
      <c r="I14" s="79"/>
    </row>
    <row r="15" spans="1:13" ht="25.5" x14ac:dyDescent="0.25">
      <c r="A15" s="88">
        <v>14</v>
      </c>
      <c r="B15" s="144" t="s">
        <v>1510</v>
      </c>
      <c r="C15" s="107" t="s">
        <v>1532</v>
      </c>
      <c r="D15" s="115" t="s">
        <v>1533</v>
      </c>
      <c r="E15" s="109"/>
      <c r="F15" s="304" t="s">
        <v>1518</v>
      </c>
      <c r="G15" s="343"/>
      <c r="H15" s="112"/>
      <c r="I15" s="112"/>
      <c r="J15" s="344"/>
      <c r="K15" s="344"/>
      <c r="L15" s="345"/>
    </row>
    <row r="16" spans="1:13" x14ac:dyDescent="0.25">
      <c r="A16" s="88">
        <v>15</v>
      </c>
      <c r="B16" s="144" t="s">
        <v>1510</v>
      </c>
      <c r="C16" s="107" t="s">
        <v>1534</v>
      </c>
      <c r="D16" s="333" t="s">
        <v>1535</v>
      </c>
      <c r="E16" s="333"/>
      <c r="F16" s="145" t="s">
        <v>23</v>
      </c>
      <c r="G16" s="146">
        <v>25</v>
      </c>
      <c r="H16" s="49"/>
      <c r="I16" s="112">
        <f>ROUND(Tabela19[[#This Row],[Količina]]*Tabela19[[#This Row],[cena/EM]],2)</f>
        <v>0</v>
      </c>
      <c r="J16" s="345"/>
      <c r="K16" s="345"/>
      <c r="L16" s="345"/>
      <c r="M16" s="346"/>
    </row>
    <row r="17" spans="1:13" x14ac:dyDescent="0.2">
      <c r="A17" s="88">
        <v>16</v>
      </c>
      <c r="B17" s="144" t="s">
        <v>1510</v>
      </c>
      <c r="C17" s="107" t="s">
        <v>1536</v>
      </c>
      <c r="D17" s="333" t="s">
        <v>1537</v>
      </c>
      <c r="E17" s="333"/>
      <c r="F17" s="145" t="s">
        <v>23</v>
      </c>
      <c r="G17" s="146">
        <v>100</v>
      </c>
      <c r="H17" s="49"/>
      <c r="I17" s="112">
        <f>ROUND(Tabela19[[#This Row],[Količina]]*Tabela19[[#This Row],[cena/EM]],2)</f>
        <v>0</v>
      </c>
      <c r="J17" s="347"/>
      <c r="K17" s="347"/>
      <c r="L17" s="347"/>
      <c r="M17" s="346"/>
    </row>
    <row r="18" spans="1:13" x14ac:dyDescent="0.2">
      <c r="A18" s="88">
        <v>17</v>
      </c>
      <c r="B18" s="144" t="s">
        <v>1510</v>
      </c>
      <c r="C18" s="107" t="s">
        <v>1538</v>
      </c>
      <c r="D18" s="115" t="s">
        <v>1539</v>
      </c>
      <c r="E18" s="109"/>
      <c r="F18" s="145" t="s">
        <v>23</v>
      </c>
      <c r="G18" s="146">
        <v>35</v>
      </c>
      <c r="H18" s="49"/>
      <c r="I18" s="112">
        <f>ROUND(Tabela19[[#This Row],[Količina]]*Tabela19[[#This Row],[cena/EM]],2)</f>
        <v>0</v>
      </c>
      <c r="J18" s="347"/>
      <c r="K18" s="347"/>
      <c r="L18" s="347"/>
      <c r="M18" s="346"/>
    </row>
    <row r="19" spans="1:13" x14ac:dyDescent="0.2">
      <c r="A19" s="88">
        <v>18</v>
      </c>
      <c r="B19" s="144" t="s">
        <v>1510</v>
      </c>
      <c r="C19" s="107" t="s">
        <v>1540</v>
      </c>
      <c r="D19" s="115" t="s">
        <v>1541</v>
      </c>
      <c r="E19" s="333"/>
      <c r="F19" s="145" t="s">
        <v>23</v>
      </c>
      <c r="G19" s="146">
        <v>100</v>
      </c>
      <c r="H19" s="49"/>
      <c r="I19" s="112">
        <f>ROUND(Tabela19[[#This Row],[Količina]]*Tabela19[[#This Row],[cena/EM]],2)</f>
        <v>0</v>
      </c>
      <c r="J19" s="347"/>
      <c r="K19" s="347"/>
      <c r="L19" s="347"/>
      <c r="M19" s="346"/>
    </row>
    <row r="20" spans="1:13" x14ac:dyDescent="0.2">
      <c r="A20" s="88">
        <v>19</v>
      </c>
      <c r="B20" s="144" t="s">
        <v>1510</v>
      </c>
      <c r="C20" s="107" t="s">
        <v>1542</v>
      </c>
      <c r="D20" s="115" t="s">
        <v>1543</v>
      </c>
      <c r="E20" s="333"/>
      <c r="F20" s="145" t="s">
        <v>23</v>
      </c>
      <c r="G20" s="146">
        <v>10</v>
      </c>
      <c r="H20" s="49"/>
      <c r="I20" s="112">
        <f>ROUND(Tabela19[[#This Row],[Količina]]*Tabela19[[#This Row],[cena/EM]],2)</f>
        <v>0</v>
      </c>
      <c r="J20" s="347"/>
      <c r="K20" s="347"/>
      <c r="L20" s="347"/>
      <c r="M20" s="346"/>
    </row>
    <row r="21" spans="1:13" x14ac:dyDescent="0.2">
      <c r="A21" s="88">
        <v>20</v>
      </c>
      <c r="B21" s="144" t="s">
        <v>1510</v>
      </c>
      <c r="C21" s="107" t="s">
        <v>1544</v>
      </c>
      <c r="D21" s="115" t="s">
        <v>1545</v>
      </c>
      <c r="E21" s="109"/>
      <c r="F21" s="145" t="s">
        <v>23</v>
      </c>
      <c r="G21" s="146">
        <v>100</v>
      </c>
      <c r="H21" s="49"/>
      <c r="I21" s="112">
        <f>ROUND(Tabela19[[#This Row],[Količina]]*Tabela19[[#This Row],[cena/EM]],2)</f>
        <v>0</v>
      </c>
      <c r="J21" s="347"/>
      <c r="K21" s="347"/>
      <c r="L21" s="347"/>
      <c r="M21" s="346"/>
    </row>
    <row r="22" spans="1:13" x14ac:dyDescent="0.2">
      <c r="A22" s="88">
        <v>21</v>
      </c>
      <c r="B22" s="144" t="s">
        <v>1510</v>
      </c>
      <c r="C22" s="107" t="s">
        <v>1546</v>
      </c>
      <c r="D22" s="333" t="s">
        <v>1547</v>
      </c>
      <c r="E22" s="333" t="s">
        <v>1548</v>
      </c>
      <c r="F22" s="145" t="s">
        <v>21</v>
      </c>
      <c r="G22" s="146">
        <v>1</v>
      </c>
      <c r="H22" s="49"/>
      <c r="I22" s="112">
        <f>ROUND(Tabela19[[#This Row],[Količina]]*Tabela19[[#This Row],[cena/EM]],2)</f>
        <v>0</v>
      </c>
      <c r="J22" s="347"/>
      <c r="K22" s="347"/>
      <c r="L22" s="347"/>
      <c r="M22" s="346"/>
    </row>
    <row r="23" spans="1:13" x14ac:dyDescent="0.2">
      <c r="A23" s="88">
        <v>22</v>
      </c>
      <c r="B23" s="144" t="s">
        <v>1510</v>
      </c>
      <c r="C23" s="107" t="s">
        <v>1549</v>
      </c>
      <c r="D23" s="333" t="s">
        <v>1550</v>
      </c>
      <c r="E23" s="333"/>
      <c r="F23" s="145" t="s">
        <v>21</v>
      </c>
      <c r="G23" s="146">
        <v>1</v>
      </c>
      <c r="H23" s="49"/>
      <c r="I23" s="112">
        <f>ROUND(Tabela19[[#This Row],[Količina]]*Tabela19[[#This Row],[cena/EM]],2)</f>
        <v>0</v>
      </c>
      <c r="J23" s="347"/>
      <c r="K23" s="347"/>
      <c r="L23" s="347"/>
      <c r="M23" s="346"/>
    </row>
    <row r="24" spans="1:13" x14ac:dyDescent="0.2">
      <c r="A24" s="88">
        <v>23</v>
      </c>
      <c r="B24" s="144" t="s">
        <v>1510</v>
      </c>
      <c r="C24" s="107" t="s">
        <v>1551</v>
      </c>
      <c r="D24" s="333" t="s">
        <v>1552</v>
      </c>
      <c r="E24" s="333"/>
      <c r="F24" s="145" t="s">
        <v>21</v>
      </c>
      <c r="G24" s="146">
        <v>12</v>
      </c>
      <c r="H24" s="49"/>
      <c r="I24" s="112">
        <f>ROUND(Tabela19[[#This Row],[Količina]]*Tabela19[[#This Row],[cena/EM]],2)</f>
        <v>0</v>
      </c>
      <c r="J24" s="347"/>
      <c r="K24" s="347"/>
      <c r="L24" s="347"/>
      <c r="M24" s="346"/>
    </row>
    <row r="25" spans="1:13" x14ac:dyDescent="0.2">
      <c r="A25" s="88">
        <v>24</v>
      </c>
      <c r="B25" s="144" t="s">
        <v>1510</v>
      </c>
      <c r="C25" s="107" t="s">
        <v>1553</v>
      </c>
      <c r="D25" s="333" t="s">
        <v>1554</v>
      </c>
      <c r="E25" s="333"/>
      <c r="F25" s="145" t="s">
        <v>21</v>
      </c>
      <c r="G25" s="334">
        <v>4</v>
      </c>
      <c r="H25" s="49"/>
      <c r="I25" s="112">
        <f>ROUND(Tabela19[[#This Row],[Količina]]*Tabela19[[#This Row],[cena/EM]],2)</f>
        <v>0</v>
      </c>
      <c r="J25" s="347"/>
      <c r="K25" s="347"/>
      <c r="L25" s="347"/>
      <c r="M25" s="346"/>
    </row>
    <row r="26" spans="1:13" ht="25.5" x14ac:dyDescent="0.2">
      <c r="A26" s="88">
        <v>25</v>
      </c>
      <c r="B26" s="144" t="s">
        <v>1510</v>
      </c>
      <c r="C26" s="107" t="s">
        <v>1555</v>
      </c>
      <c r="D26" s="333" t="s">
        <v>1556</v>
      </c>
      <c r="E26" s="333"/>
      <c r="F26" s="145" t="s">
        <v>21</v>
      </c>
      <c r="G26" s="334">
        <v>12</v>
      </c>
      <c r="H26" s="49"/>
      <c r="I26" s="112">
        <f>ROUND(Tabela19[[#This Row],[Količina]]*Tabela19[[#This Row],[cena/EM]],2)</f>
        <v>0</v>
      </c>
      <c r="J26" s="347"/>
      <c r="K26" s="347"/>
      <c r="L26" s="347"/>
      <c r="M26" s="346"/>
    </row>
    <row r="27" spans="1:13" ht="25.5" x14ac:dyDescent="0.2">
      <c r="A27" s="88">
        <v>26</v>
      </c>
      <c r="B27" s="144" t="s">
        <v>1510</v>
      </c>
      <c r="C27" s="107" t="s">
        <v>1557</v>
      </c>
      <c r="D27" s="333" t="s">
        <v>1558</v>
      </c>
      <c r="E27" s="333"/>
      <c r="F27" s="145" t="s">
        <v>21</v>
      </c>
      <c r="G27" s="334">
        <v>2</v>
      </c>
      <c r="H27" s="49"/>
      <c r="I27" s="112">
        <f>ROUND(Tabela19[[#This Row],[Količina]]*Tabela19[[#This Row],[cena/EM]],2)</f>
        <v>0</v>
      </c>
      <c r="J27" s="347"/>
      <c r="K27" s="347"/>
      <c r="L27" s="347"/>
      <c r="M27" s="346"/>
    </row>
    <row r="28" spans="1:13" ht="25.5" x14ac:dyDescent="0.2">
      <c r="A28" s="88">
        <v>27</v>
      </c>
      <c r="B28" s="144" t="s">
        <v>1510</v>
      </c>
      <c r="C28" s="107" t="s">
        <v>1559</v>
      </c>
      <c r="D28" s="333" t="s">
        <v>1560</v>
      </c>
      <c r="E28" s="333"/>
      <c r="F28" s="145" t="s">
        <v>21</v>
      </c>
      <c r="G28" s="334">
        <v>2</v>
      </c>
      <c r="H28" s="49"/>
      <c r="I28" s="112">
        <f>ROUND(Tabela19[[#This Row],[Količina]]*Tabela19[[#This Row],[cena/EM]],2)</f>
        <v>0</v>
      </c>
      <c r="J28" s="347"/>
      <c r="K28" s="347"/>
      <c r="L28" s="347"/>
      <c r="M28" s="346"/>
    </row>
    <row r="29" spans="1:13" x14ac:dyDescent="0.25">
      <c r="A29" s="88">
        <v>28</v>
      </c>
      <c r="B29" s="144" t="s">
        <v>1510</v>
      </c>
      <c r="C29" s="107" t="s">
        <v>1561</v>
      </c>
      <c r="D29" s="333" t="s">
        <v>1562</v>
      </c>
      <c r="E29" s="333"/>
      <c r="F29" s="145" t="s">
        <v>24</v>
      </c>
      <c r="G29" s="146">
        <v>1</v>
      </c>
      <c r="H29" s="49"/>
      <c r="I29" s="112">
        <f>ROUND(Tabela19[[#This Row],[Količina]]*Tabela19[[#This Row],[cena/EM]],2)</f>
        <v>0</v>
      </c>
      <c r="J29" s="348"/>
      <c r="K29" s="348"/>
      <c r="L29" s="348"/>
      <c r="M29" s="346"/>
    </row>
    <row r="30" spans="1:13" x14ac:dyDescent="0.25">
      <c r="A30" s="88">
        <v>29</v>
      </c>
      <c r="B30" s="144" t="s">
        <v>1510</v>
      </c>
      <c r="C30" s="107" t="s">
        <v>1563</v>
      </c>
      <c r="D30" s="333" t="s">
        <v>1564</v>
      </c>
      <c r="E30" s="333"/>
      <c r="F30" s="145" t="s">
        <v>24</v>
      </c>
      <c r="G30" s="146">
        <v>1</v>
      </c>
      <c r="H30" s="49"/>
      <c r="I30" s="112">
        <f>ROUND(Tabela19[[#This Row],[Količina]]*Tabela19[[#This Row],[cena/EM]],2)</f>
        <v>0</v>
      </c>
    </row>
    <row r="31" spans="1:13" x14ac:dyDescent="0.25">
      <c r="A31" s="88">
        <v>30</v>
      </c>
      <c r="B31" s="142" t="s">
        <v>1510</v>
      </c>
      <c r="C31" s="148" t="s">
        <v>1531</v>
      </c>
      <c r="D31" s="102" t="s">
        <v>1565</v>
      </c>
      <c r="E31" s="143"/>
      <c r="F31" s="104">
        <f>ROUND(SUM(I32),2)</f>
        <v>0</v>
      </c>
      <c r="G31" s="322" t="s">
        <v>1512</v>
      </c>
      <c r="H31" s="322"/>
      <c r="I31" s="149"/>
    </row>
    <row r="32" spans="1:13" ht="25.5" x14ac:dyDescent="0.25">
      <c r="A32" s="88">
        <v>31</v>
      </c>
      <c r="B32" s="144" t="s">
        <v>1510</v>
      </c>
      <c r="C32" s="107" t="s">
        <v>1566</v>
      </c>
      <c r="D32" s="185" t="s">
        <v>1567</v>
      </c>
      <c r="E32" s="109"/>
      <c r="F32" s="304" t="s">
        <v>1518</v>
      </c>
      <c r="G32" s="343" t="s">
        <v>1512</v>
      </c>
      <c r="H32" s="343"/>
      <c r="I32" s="112"/>
    </row>
    <row r="33" spans="1:9" x14ac:dyDescent="0.25">
      <c r="A33" s="88">
        <v>32</v>
      </c>
      <c r="B33" s="137" t="s">
        <v>1510</v>
      </c>
      <c r="C33" s="342" t="s">
        <v>1568</v>
      </c>
      <c r="D33" s="97" t="s">
        <v>1569</v>
      </c>
      <c r="E33" s="98"/>
      <c r="F33" s="62">
        <f>ROUND(SUM(F34:F37),2)</f>
        <v>0</v>
      </c>
      <c r="G33" s="306" t="s">
        <v>1512</v>
      </c>
      <c r="H33" s="306"/>
      <c r="I33" s="99"/>
    </row>
    <row r="34" spans="1:9" x14ac:dyDescent="0.25">
      <c r="A34" s="88">
        <v>33</v>
      </c>
      <c r="B34" s="138" t="s">
        <v>1510</v>
      </c>
      <c r="C34" s="131" t="s">
        <v>1570</v>
      </c>
      <c r="D34" s="158" t="str">
        <f>D38</f>
        <v>SISTEMSKA OMARA</v>
      </c>
      <c r="E34" s="140"/>
      <c r="F34" s="132">
        <f>ROUND(F38,2)</f>
        <v>0</v>
      </c>
      <c r="G34" s="307" t="s">
        <v>1512</v>
      </c>
      <c r="H34" s="307"/>
      <c r="I34" s="141"/>
    </row>
    <row r="35" spans="1:9" x14ac:dyDescent="0.25">
      <c r="A35" s="88">
        <v>34</v>
      </c>
      <c r="B35" s="138" t="s">
        <v>1510</v>
      </c>
      <c r="C35" s="131" t="s">
        <v>1571</v>
      </c>
      <c r="D35" s="158" t="str">
        <f>D49</f>
        <v>KRMILNA OPREMA NA LOKALNEM NIVOJU</v>
      </c>
      <c r="E35" s="160"/>
      <c r="F35" s="132">
        <f>ROUND(F49,2)</f>
        <v>0</v>
      </c>
      <c r="G35" s="331" t="s">
        <v>1512</v>
      </c>
      <c r="H35" s="331"/>
      <c r="I35" s="175"/>
    </row>
    <row r="36" spans="1:9" x14ac:dyDescent="0.25">
      <c r="A36" s="88">
        <v>35</v>
      </c>
      <c r="B36" s="138" t="s">
        <v>1510</v>
      </c>
      <c r="C36" s="338" t="s">
        <v>1572</v>
      </c>
      <c r="D36" s="332" t="str">
        <f>D60</f>
        <v>CENTRALNI NADZORNI SISTEM</v>
      </c>
      <c r="E36" s="332"/>
      <c r="F36" s="132">
        <f>ROUND(F60,2)</f>
        <v>0</v>
      </c>
      <c r="G36" s="349" t="s">
        <v>1512</v>
      </c>
      <c r="H36" s="349"/>
      <c r="I36" s="175"/>
    </row>
    <row r="37" spans="1:9" x14ac:dyDescent="0.25">
      <c r="A37" s="88">
        <v>36</v>
      </c>
      <c r="B37" s="138" t="s">
        <v>1510</v>
      </c>
      <c r="C37" s="338" t="s">
        <v>1573</v>
      </c>
      <c r="D37" s="332" t="str">
        <f>D63</f>
        <v>OSTALA DELA</v>
      </c>
      <c r="E37" s="332"/>
      <c r="F37" s="132">
        <f>ROUND(F63,2)</f>
        <v>0</v>
      </c>
      <c r="G37" s="349" t="s">
        <v>1512</v>
      </c>
      <c r="H37" s="349"/>
      <c r="I37" s="175"/>
    </row>
    <row r="38" spans="1:9" x14ac:dyDescent="0.25">
      <c r="A38" s="88">
        <v>37</v>
      </c>
      <c r="B38" s="142" t="s">
        <v>1510</v>
      </c>
      <c r="C38" s="101" t="s">
        <v>1570</v>
      </c>
      <c r="D38" s="102" t="s">
        <v>1574</v>
      </c>
      <c r="E38" s="143"/>
      <c r="F38" s="104">
        <f>ROUND(SUM(I39:I48),2)</f>
        <v>0</v>
      </c>
      <c r="G38" s="322" t="s">
        <v>1512</v>
      </c>
      <c r="H38" s="322"/>
      <c r="I38" s="149"/>
    </row>
    <row r="39" spans="1:9" ht="25.5" x14ac:dyDescent="0.25">
      <c r="A39" s="88">
        <v>38</v>
      </c>
      <c r="B39" s="144" t="s">
        <v>1510</v>
      </c>
      <c r="C39" s="107" t="s">
        <v>1575</v>
      </c>
      <c r="D39" s="333" t="s">
        <v>1576</v>
      </c>
      <c r="E39" s="333"/>
      <c r="F39" s="110" t="s">
        <v>21</v>
      </c>
      <c r="G39" s="334">
        <v>1</v>
      </c>
      <c r="H39" s="49"/>
      <c r="I39" s="112">
        <f>ROUND(Tabela19[[#This Row],[Količina]]*Tabela19[[#This Row],[cena/EM]],2)</f>
        <v>0</v>
      </c>
    </row>
    <row r="40" spans="1:9" ht="25.5" x14ac:dyDescent="0.25">
      <c r="A40" s="88">
        <v>39</v>
      </c>
      <c r="B40" s="144" t="s">
        <v>1510</v>
      </c>
      <c r="C40" s="107" t="s">
        <v>1577</v>
      </c>
      <c r="D40" s="115" t="s">
        <v>1578</v>
      </c>
      <c r="E40" s="109"/>
      <c r="F40" s="110" t="s">
        <v>21</v>
      </c>
      <c r="G40" s="146">
        <v>1</v>
      </c>
      <c r="H40" s="49"/>
      <c r="I40" s="112">
        <f>ROUND(Tabela19[[#This Row],[Količina]]*Tabela19[[#This Row],[cena/EM]],2)</f>
        <v>0</v>
      </c>
    </row>
    <row r="41" spans="1:9" x14ac:dyDescent="0.25">
      <c r="A41" s="88">
        <v>40</v>
      </c>
      <c r="B41" s="144" t="s">
        <v>1510</v>
      </c>
      <c r="C41" s="107" t="s">
        <v>1579</v>
      </c>
      <c r="D41" s="115" t="s">
        <v>1580</v>
      </c>
      <c r="E41" s="109"/>
      <c r="F41" s="110" t="s">
        <v>21</v>
      </c>
      <c r="G41" s="146">
        <v>15</v>
      </c>
      <c r="H41" s="49"/>
      <c r="I41" s="112">
        <f>ROUND(Tabela19[[#This Row],[Količina]]*Tabela19[[#This Row],[cena/EM]],2)</f>
        <v>0</v>
      </c>
    </row>
    <row r="42" spans="1:9" x14ac:dyDescent="0.25">
      <c r="A42" s="88">
        <v>41</v>
      </c>
      <c r="B42" s="144" t="s">
        <v>1510</v>
      </c>
      <c r="C42" s="107" t="s">
        <v>1581</v>
      </c>
      <c r="D42" s="115" t="s">
        <v>1582</v>
      </c>
      <c r="E42" s="150"/>
      <c r="F42" s="110" t="s">
        <v>21</v>
      </c>
      <c r="G42" s="146">
        <v>10</v>
      </c>
      <c r="H42" s="49"/>
      <c r="I42" s="112">
        <f>ROUND(Tabela19[[#This Row],[Količina]]*Tabela19[[#This Row],[cena/EM]],2)</f>
        <v>0</v>
      </c>
    </row>
    <row r="43" spans="1:9" x14ac:dyDescent="0.25">
      <c r="A43" s="88">
        <v>42</v>
      </c>
      <c r="B43" s="144" t="s">
        <v>1510</v>
      </c>
      <c r="C43" s="107" t="s">
        <v>1583</v>
      </c>
      <c r="D43" s="115" t="s">
        <v>1584</v>
      </c>
      <c r="E43" s="150"/>
      <c r="F43" s="110" t="s">
        <v>24</v>
      </c>
      <c r="G43" s="146">
        <v>1</v>
      </c>
      <c r="H43" s="49"/>
      <c r="I43" s="112">
        <f>ROUND(Tabela19[[#This Row],[Količina]]*Tabela19[[#This Row],[cena/EM]],2)</f>
        <v>0</v>
      </c>
    </row>
    <row r="44" spans="1:9" ht="25.5" x14ac:dyDescent="0.25">
      <c r="A44" s="88">
        <v>43</v>
      </c>
      <c r="B44" s="144" t="s">
        <v>1510</v>
      </c>
      <c r="C44" s="107" t="s">
        <v>1585</v>
      </c>
      <c r="D44" s="115" t="s">
        <v>1586</v>
      </c>
      <c r="E44" s="150"/>
      <c r="F44" s="110" t="s">
        <v>24</v>
      </c>
      <c r="G44" s="146">
        <v>1</v>
      </c>
      <c r="H44" s="49"/>
      <c r="I44" s="112">
        <f>ROUND(Tabela19[[#This Row],[Količina]]*Tabela19[[#This Row],[cena/EM]],2)</f>
        <v>0</v>
      </c>
    </row>
    <row r="45" spans="1:9" ht="25.5" x14ac:dyDescent="0.25">
      <c r="A45" s="88">
        <v>44</v>
      </c>
      <c r="B45" s="144" t="s">
        <v>1510</v>
      </c>
      <c r="C45" s="107" t="s">
        <v>1587</v>
      </c>
      <c r="D45" s="333" t="s">
        <v>1588</v>
      </c>
      <c r="E45" s="333"/>
      <c r="F45" s="110" t="s">
        <v>24</v>
      </c>
      <c r="G45" s="334">
        <v>1</v>
      </c>
      <c r="H45" s="49"/>
      <c r="I45" s="112">
        <f>ROUND(Tabela19[[#This Row],[Količina]]*Tabela19[[#This Row],[cena/EM]],2)</f>
        <v>0</v>
      </c>
    </row>
    <row r="46" spans="1:9" ht="38.25" x14ac:dyDescent="0.25">
      <c r="A46" s="88">
        <v>45</v>
      </c>
      <c r="B46" s="144" t="s">
        <v>1510</v>
      </c>
      <c r="C46" s="107" t="s">
        <v>1589</v>
      </c>
      <c r="D46" s="333" t="s">
        <v>1590</v>
      </c>
      <c r="E46" s="333"/>
      <c r="F46" s="145" t="s">
        <v>23</v>
      </c>
      <c r="G46" s="334">
        <v>15</v>
      </c>
      <c r="H46" s="49"/>
      <c r="I46" s="112">
        <f>ROUND(Tabela19[[#This Row],[Količina]]*Tabela19[[#This Row],[cena/EM]],2)</f>
        <v>0</v>
      </c>
    </row>
    <row r="47" spans="1:9" x14ac:dyDescent="0.25">
      <c r="A47" s="88">
        <v>46</v>
      </c>
      <c r="B47" s="144" t="s">
        <v>1510</v>
      </c>
      <c r="C47" s="107" t="s">
        <v>1591</v>
      </c>
      <c r="D47" s="333" t="s">
        <v>1592</v>
      </c>
      <c r="E47" s="333"/>
      <c r="F47" s="110" t="s">
        <v>24</v>
      </c>
      <c r="G47" s="334">
        <v>1</v>
      </c>
      <c r="H47" s="49"/>
      <c r="I47" s="112">
        <f>ROUND(Tabela19[[#This Row],[Količina]]*Tabela19[[#This Row],[cena/EM]],2)</f>
        <v>0</v>
      </c>
    </row>
    <row r="48" spans="1:9" x14ac:dyDescent="0.25">
      <c r="A48" s="88">
        <v>47</v>
      </c>
      <c r="B48" s="144" t="s">
        <v>1510</v>
      </c>
      <c r="C48" s="107" t="s">
        <v>1593</v>
      </c>
      <c r="D48" s="115" t="s">
        <v>1594</v>
      </c>
      <c r="E48" s="150"/>
      <c r="F48" s="110" t="s">
        <v>24</v>
      </c>
      <c r="G48" s="146">
        <v>1</v>
      </c>
      <c r="H48" s="49"/>
      <c r="I48" s="112">
        <f>ROUND(Tabela19[[#This Row],[Količina]]*Tabela19[[#This Row],[cena/EM]],2)</f>
        <v>0</v>
      </c>
    </row>
    <row r="49" spans="1:9" x14ac:dyDescent="0.25">
      <c r="A49" s="88">
        <v>48</v>
      </c>
      <c r="B49" s="142" t="s">
        <v>1510</v>
      </c>
      <c r="C49" s="101" t="s">
        <v>1571</v>
      </c>
      <c r="D49" s="102" t="s">
        <v>1595</v>
      </c>
      <c r="E49" s="143"/>
      <c r="F49" s="104">
        <f>ROUND(SUM(I50:I59),2)</f>
        <v>0</v>
      </c>
      <c r="G49" s="322" t="s">
        <v>1512</v>
      </c>
      <c r="H49" s="322"/>
      <c r="I49" s="149"/>
    </row>
    <row r="50" spans="1:9" ht="25.5" x14ac:dyDescent="0.25">
      <c r="A50" s="88">
        <v>49</v>
      </c>
      <c r="B50" s="144" t="s">
        <v>1510</v>
      </c>
      <c r="C50" s="107" t="s">
        <v>1596</v>
      </c>
      <c r="D50" s="115" t="s">
        <v>1597</v>
      </c>
      <c r="E50" s="109"/>
      <c r="F50" s="110" t="s">
        <v>21</v>
      </c>
      <c r="G50" s="146">
        <v>1</v>
      </c>
      <c r="H50" s="49"/>
      <c r="I50" s="112">
        <f>ROUND(Tabela19[[#This Row],[Količina]]*Tabela19[[#This Row],[cena/EM]],2)</f>
        <v>0</v>
      </c>
    </row>
    <row r="51" spans="1:9" ht="38.25" x14ac:dyDescent="0.25">
      <c r="A51" s="88">
        <v>50</v>
      </c>
      <c r="B51" s="144" t="s">
        <v>1510</v>
      </c>
      <c r="C51" s="107" t="s">
        <v>1598</v>
      </c>
      <c r="D51" s="115" t="s">
        <v>1599</v>
      </c>
      <c r="E51" s="109"/>
      <c r="F51" s="145" t="s">
        <v>23</v>
      </c>
      <c r="G51" s="146">
        <v>1</v>
      </c>
      <c r="H51" s="49"/>
      <c r="I51" s="112">
        <f>ROUND(Tabela19[[#This Row],[Količina]]*Tabela19[[#This Row],[cena/EM]],2)</f>
        <v>0</v>
      </c>
    </row>
    <row r="52" spans="1:9" x14ac:dyDescent="0.25">
      <c r="A52" s="88">
        <v>51</v>
      </c>
      <c r="B52" s="144" t="s">
        <v>1510</v>
      </c>
      <c r="C52" s="107" t="s">
        <v>1600</v>
      </c>
      <c r="D52" s="333" t="s">
        <v>1601</v>
      </c>
      <c r="E52" s="333"/>
      <c r="F52" s="110" t="s">
        <v>21</v>
      </c>
      <c r="G52" s="146">
        <v>1</v>
      </c>
      <c r="H52" s="49"/>
      <c r="I52" s="112">
        <f>ROUND(Tabela19[[#This Row],[Količina]]*Tabela19[[#This Row],[cena/EM]],2)</f>
        <v>0</v>
      </c>
    </row>
    <row r="53" spans="1:9" ht="38.25" x14ac:dyDescent="0.25">
      <c r="A53" s="88">
        <v>52</v>
      </c>
      <c r="B53" s="144" t="s">
        <v>1510</v>
      </c>
      <c r="C53" s="107" t="s">
        <v>1602</v>
      </c>
      <c r="D53" s="115" t="s">
        <v>1603</v>
      </c>
      <c r="E53" s="150"/>
      <c r="F53" s="110" t="s">
        <v>21</v>
      </c>
      <c r="G53" s="146">
        <v>1</v>
      </c>
      <c r="H53" s="49"/>
      <c r="I53" s="112">
        <f>ROUND(Tabela19[[#This Row],[Količina]]*Tabela19[[#This Row],[cena/EM]],2)</f>
        <v>0</v>
      </c>
    </row>
    <row r="54" spans="1:9" x14ac:dyDescent="0.25">
      <c r="A54" s="88">
        <v>53</v>
      </c>
      <c r="B54" s="144" t="s">
        <v>1510</v>
      </c>
      <c r="C54" s="107" t="s">
        <v>1604</v>
      </c>
      <c r="D54" s="333" t="s">
        <v>1605</v>
      </c>
      <c r="E54" s="333"/>
      <c r="F54" s="110" t="s">
        <v>21</v>
      </c>
      <c r="G54" s="146">
        <v>1</v>
      </c>
      <c r="H54" s="49"/>
      <c r="I54" s="112">
        <f>ROUND(Tabela19[[#This Row],[Količina]]*Tabela19[[#This Row],[cena/EM]],2)</f>
        <v>0</v>
      </c>
    </row>
    <row r="55" spans="1:9" ht="38.25" x14ac:dyDescent="0.25">
      <c r="A55" s="88">
        <v>54</v>
      </c>
      <c r="B55" s="144" t="s">
        <v>1510</v>
      </c>
      <c r="C55" s="107" t="s">
        <v>1606</v>
      </c>
      <c r="D55" s="115" t="s">
        <v>1607</v>
      </c>
      <c r="E55" s="333"/>
      <c r="F55" s="110" t="s">
        <v>21</v>
      </c>
      <c r="G55" s="146">
        <v>1</v>
      </c>
      <c r="H55" s="49"/>
      <c r="I55" s="112">
        <f>ROUND(Tabela19[[#This Row],[Količina]]*Tabela19[[#This Row],[cena/EM]],2)</f>
        <v>0</v>
      </c>
    </row>
    <row r="56" spans="1:9" x14ac:dyDescent="0.25">
      <c r="A56" s="88">
        <v>55</v>
      </c>
      <c r="B56" s="144" t="s">
        <v>1510</v>
      </c>
      <c r="C56" s="107" t="s">
        <v>1608</v>
      </c>
      <c r="D56" s="333" t="s">
        <v>1609</v>
      </c>
      <c r="E56" s="333" t="s">
        <v>1610</v>
      </c>
      <c r="F56" s="110" t="s">
        <v>21</v>
      </c>
      <c r="G56" s="146">
        <v>1</v>
      </c>
      <c r="H56" s="49"/>
      <c r="I56" s="112">
        <f>ROUND(Tabela19[[#This Row],[Količina]]*Tabela19[[#This Row],[cena/EM]],2)</f>
        <v>0</v>
      </c>
    </row>
    <row r="57" spans="1:9" ht="25.5" x14ac:dyDescent="0.25">
      <c r="A57" s="88">
        <v>56</v>
      </c>
      <c r="B57" s="144" t="s">
        <v>1510</v>
      </c>
      <c r="C57" s="107" t="s">
        <v>1611</v>
      </c>
      <c r="D57" s="333" t="s">
        <v>1612</v>
      </c>
      <c r="E57" s="333" t="s">
        <v>1613</v>
      </c>
      <c r="F57" s="145" t="s">
        <v>23</v>
      </c>
      <c r="G57" s="334">
        <v>2</v>
      </c>
      <c r="H57" s="49"/>
      <c r="I57" s="112">
        <f>ROUND(Tabela19[[#This Row],[Količina]]*Tabela19[[#This Row],[cena/EM]],2)</f>
        <v>0</v>
      </c>
    </row>
    <row r="58" spans="1:9" ht="25.5" x14ac:dyDescent="0.25">
      <c r="A58" s="88">
        <v>57</v>
      </c>
      <c r="B58" s="144" t="s">
        <v>1510</v>
      </c>
      <c r="C58" s="107" t="s">
        <v>1614</v>
      </c>
      <c r="D58" s="333" t="s">
        <v>1615</v>
      </c>
      <c r="E58" s="333"/>
      <c r="F58" s="350" t="s">
        <v>21</v>
      </c>
      <c r="G58" s="334">
        <v>2</v>
      </c>
      <c r="H58" s="49"/>
      <c r="I58" s="112">
        <f>ROUND(Tabela19[[#This Row],[Količina]]*Tabela19[[#This Row],[cena/EM]],2)</f>
        <v>0</v>
      </c>
    </row>
    <row r="59" spans="1:9" x14ac:dyDescent="0.25">
      <c r="A59" s="88">
        <v>58</v>
      </c>
      <c r="B59" s="144" t="s">
        <v>1510</v>
      </c>
      <c r="C59" s="107" t="s">
        <v>1616</v>
      </c>
      <c r="D59" s="333" t="s">
        <v>1617</v>
      </c>
      <c r="E59" s="333"/>
      <c r="F59" s="110" t="s">
        <v>21</v>
      </c>
      <c r="G59" s="334">
        <v>1</v>
      </c>
      <c r="H59" s="49"/>
      <c r="I59" s="112">
        <f>ROUND(Tabela19[[#This Row],[Količina]]*Tabela19[[#This Row],[cena/EM]],2)</f>
        <v>0</v>
      </c>
    </row>
    <row r="60" spans="1:9" x14ac:dyDescent="0.25">
      <c r="A60" s="88">
        <v>59</v>
      </c>
      <c r="B60" s="142" t="s">
        <v>1510</v>
      </c>
      <c r="C60" s="101" t="s">
        <v>1572</v>
      </c>
      <c r="D60" s="102" t="s">
        <v>1618</v>
      </c>
      <c r="E60" s="143"/>
      <c r="F60" s="104">
        <f>ROUND(SUM(I61:I62),2)</f>
        <v>0</v>
      </c>
      <c r="G60" s="322" t="s">
        <v>1512</v>
      </c>
      <c r="H60" s="322"/>
      <c r="I60" s="149"/>
    </row>
    <row r="61" spans="1:9" ht="25.5" x14ac:dyDescent="0.25">
      <c r="A61" s="88">
        <v>60</v>
      </c>
      <c r="B61" s="144" t="s">
        <v>1510</v>
      </c>
      <c r="C61" s="107" t="s">
        <v>1619</v>
      </c>
      <c r="D61" s="115" t="s">
        <v>1620</v>
      </c>
      <c r="E61" s="109"/>
      <c r="F61" s="110" t="s">
        <v>21</v>
      </c>
      <c r="G61" s="146">
        <v>1</v>
      </c>
      <c r="H61" s="49"/>
      <c r="I61" s="112">
        <f>ROUND(Tabela19[[#This Row],[Količina]]*Tabela19[[#This Row],[cena/EM]],2)</f>
        <v>0</v>
      </c>
    </row>
    <row r="62" spans="1:9" x14ac:dyDescent="0.25">
      <c r="A62" s="88">
        <v>61</v>
      </c>
      <c r="B62" s="144" t="s">
        <v>1510</v>
      </c>
      <c r="C62" s="107" t="s">
        <v>1621</v>
      </c>
      <c r="D62" s="333" t="s">
        <v>1622</v>
      </c>
      <c r="E62" s="333"/>
      <c r="F62" s="304" t="s">
        <v>1518</v>
      </c>
      <c r="G62" s="351" t="s">
        <v>1512</v>
      </c>
      <c r="H62" s="351"/>
      <c r="I62" s="112"/>
    </row>
    <row r="63" spans="1:9" x14ac:dyDescent="0.25">
      <c r="A63" s="88">
        <v>62</v>
      </c>
      <c r="B63" s="142" t="s">
        <v>1510</v>
      </c>
      <c r="C63" s="101" t="s">
        <v>1573</v>
      </c>
      <c r="D63" s="102" t="s">
        <v>1623</v>
      </c>
      <c r="E63" s="143"/>
      <c r="F63" s="104">
        <f>ROUND(SUM(I64:I67),2)</f>
        <v>0</v>
      </c>
      <c r="G63" s="322" t="s">
        <v>1512</v>
      </c>
      <c r="H63" s="322"/>
      <c r="I63" s="149"/>
    </row>
    <row r="64" spans="1:9" ht="25.5" x14ac:dyDescent="0.25">
      <c r="A64" s="88">
        <v>63</v>
      </c>
      <c r="B64" s="144" t="s">
        <v>1510</v>
      </c>
      <c r="C64" s="107" t="s">
        <v>1624</v>
      </c>
      <c r="D64" s="333" t="s">
        <v>1625</v>
      </c>
      <c r="E64" s="333" t="s">
        <v>1626</v>
      </c>
      <c r="F64" s="110" t="s">
        <v>21</v>
      </c>
      <c r="G64" s="146">
        <v>2</v>
      </c>
      <c r="H64" s="49"/>
      <c r="I64" s="112">
        <f>ROUND(Tabela19[[#This Row],[Količina]]*Tabela19[[#This Row],[cena/EM]],2)</f>
        <v>0</v>
      </c>
    </row>
    <row r="65" spans="1:9" ht="25.5" x14ac:dyDescent="0.25">
      <c r="A65" s="88">
        <v>64</v>
      </c>
      <c r="B65" s="144" t="s">
        <v>1510</v>
      </c>
      <c r="C65" s="107" t="s">
        <v>1627</v>
      </c>
      <c r="D65" s="333" t="s">
        <v>1628</v>
      </c>
      <c r="E65" s="333" t="s">
        <v>1629</v>
      </c>
      <c r="F65" s="145" t="s">
        <v>23</v>
      </c>
      <c r="G65" s="146">
        <v>30</v>
      </c>
      <c r="H65" s="49"/>
      <c r="I65" s="112">
        <f>ROUND(Tabela19[[#This Row],[Količina]]*Tabela19[[#This Row],[cena/EM]],2)</f>
        <v>0</v>
      </c>
    </row>
    <row r="66" spans="1:9" x14ac:dyDescent="0.25">
      <c r="A66" s="88">
        <v>65</v>
      </c>
      <c r="B66" s="339"/>
      <c r="C66" s="107" t="s">
        <v>1630</v>
      </c>
      <c r="D66" s="333" t="s">
        <v>1554</v>
      </c>
      <c r="E66" s="333"/>
      <c r="F66" s="145" t="s">
        <v>21</v>
      </c>
      <c r="G66" s="146">
        <v>4</v>
      </c>
      <c r="H66" s="49"/>
      <c r="I66" s="112">
        <f>ROUND(Tabela19[[#This Row],[Količina]]*Tabela19[[#This Row],[cena/EM]],2)</f>
        <v>0</v>
      </c>
    </row>
    <row r="67" spans="1:9" x14ac:dyDescent="0.25">
      <c r="A67" s="88">
        <v>66</v>
      </c>
      <c r="B67" s="144" t="s">
        <v>1510</v>
      </c>
      <c r="C67" s="107" t="s">
        <v>1631</v>
      </c>
      <c r="D67" s="333" t="s">
        <v>1632</v>
      </c>
      <c r="E67" s="333"/>
      <c r="F67" s="145" t="s">
        <v>23</v>
      </c>
      <c r="G67" s="146">
        <v>4</v>
      </c>
      <c r="H67" s="49"/>
      <c r="I67" s="112">
        <f>ROUND(Tabela19[[#This Row],[Količina]]*Tabela19[[#This Row],[cena/EM]],2)</f>
        <v>0</v>
      </c>
    </row>
    <row r="68" spans="1:9" x14ac:dyDescent="0.25">
      <c r="A68" s="88">
        <v>67</v>
      </c>
      <c r="B68" s="137" t="s">
        <v>1510</v>
      </c>
      <c r="C68" s="342" t="s">
        <v>1633</v>
      </c>
      <c r="D68" s="97" t="s">
        <v>1634</v>
      </c>
      <c r="E68" s="98"/>
      <c r="F68" s="62">
        <f>ROUND(SUM(F69),2)</f>
        <v>0</v>
      </c>
      <c r="G68" s="306" t="s">
        <v>1512</v>
      </c>
      <c r="H68" s="306"/>
      <c r="I68" s="99"/>
    </row>
    <row r="69" spans="1:9" x14ac:dyDescent="0.25">
      <c r="A69" s="88">
        <v>68</v>
      </c>
      <c r="B69" s="142" t="s">
        <v>1510</v>
      </c>
      <c r="C69" s="101" t="s">
        <v>1635</v>
      </c>
      <c r="D69" s="102" t="s">
        <v>1634</v>
      </c>
      <c r="E69" s="102"/>
      <c r="F69" s="104">
        <f>ROUND(SUM(I70:I71),2)</f>
        <v>0</v>
      </c>
      <c r="G69" s="309" t="s">
        <v>1512</v>
      </c>
      <c r="H69" s="309"/>
      <c r="I69" s="149"/>
    </row>
    <row r="70" spans="1:9" ht="25.5" x14ac:dyDescent="0.25">
      <c r="A70" s="88">
        <v>69</v>
      </c>
      <c r="B70" s="223" t="s">
        <v>1510</v>
      </c>
      <c r="C70" s="224" t="s">
        <v>1636</v>
      </c>
      <c r="D70" s="337" t="s">
        <v>1639</v>
      </c>
      <c r="E70" s="150"/>
      <c r="F70" s="110" t="s">
        <v>21</v>
      </c>
      <c r="G70" s="146">
        <v>1</v>
      </c>
      <c r="H70" s="49"/>
      <c r="I70" s="112">
        <f>ROUND(Tabela19[[#This Row],[Količina]]*Tabela19[[#This Row],[cena/EM]],2)</f>
        <v>0</v>
      </c>
    </row>
    <row r="71" spans="1:9" x14ac:dyDescent="0.25">
      <c r="A71" s="88">
        <v>70</v>
      </c>
      <c r="B71" s="223" t="s">
        <v>1510</v>
      </c>
      <c r="C71" s="224" t="s">
        <v>1638</v>
      </c>
      <c r="D71" s="336" t="s">
        <v>1640</v>
      </c>
      <c r="E71" s="333"/>
      <c r="F71" s="110" t="s">
        <v>21</v>
      </c>
      <c r="G71" s="334">
        <v>1</v>
      </c>
      <c r="H71" s="49"/>
      <c r="I71" s="112">
        <f>ROUND(Tabela19[[#This Row],[Količina]]*Tabela19[[#This Row],[cena/EM]],2)</f>
        <v>0</v>
      </c>
    </row>
  </sheetData>
  <sheetProtection algorithmName="SHA-512" hashValue="UUIWftLGyCv5ibHmIpQlxoHJcQXcVTnNXjlapGzcOQhT3G5X9rJoxJ6/sZFCxG9lBYgvaFBbhDQUVVcA2C1vFA==" saltValue="HBerfVRFupPxcfY5FtToaw==" spinCount="100000" sheet="1" objects="1" scenarios="1"/>
  <conditionalFormatting sqref="H16:H30 H39:H48 H50:H59 H61 H64:H67 H70:H71">
    <cfRule type="containsBlanks" dxfId="60" priority="3">
      <formula>LEN(TRIM(H16))=0</formula>
    </cfRule>
  </conditionalFormatting>
  <dataValidations count="1">
    <dataValidation type="custom" allowBlank="1" showInputMessage="1" showErrorMessage="1" errorTitle="Preverite vnos" error="Ceno na EM je potrebno vnesti zaokroženo  na dve decimalni mesti." sqref="H61 H64:H67 H1:H30 H39:H48 H50:H59 H70:H1048576" xr:uid="{00000000-0002-0000-0B00-000000000000}">
      <formula1>H1=ROUND(H1,2)</formula1>
    </dataValidation>
  </dataValidation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240"/>
  <sheetViews>
    <sheetView zoomScale="106" zoomScaleNormal="106" workbookViewId="0">
      <selection activeCell="D2" sqref="D2"/>
    </sheetView>
  </sheetViews>
  <sheetFormatPr defaultColWidth="9.140625" defaultRowHeight="12.75" x14ac:dyDescent="0.25"/>
  <cols>
    <col min="1" max="1" width="5.28515625" style="296" customWidth="1"/>
    <col min="2" max="2" width="8" style="326" customWidth="1"/>
    <col min="3" max="3" width="10.7109375" style="327" bestFit="1" customWidth="1"/>
    <col min="4" max="4" width="65.7109375" style="328" customWidth="1"/>
    <col min="5" max="5" width="40.7109375" style="296" customWidth="1"/>
    <col min="6" max="6" width="15.7109375" style="329" customWidth="1"/>
    <col min="7" max="7" width="12.7109375" style="296" customWidth="1"/>
    <col min="8" max="8" width="12.7109375" style="330" customWidth="1"/>
    <col min="9" max="9" width="15.7109375" style="384" customWidth="1"/>
    <col min="10" max="16384" width="9.140625" style="296"/>
  </cols>
  <sheetData>
    <row r="1" spans="1:9" s="303" customFormat="1" x14ac:dyDescent="0.25">
      <c r="A1" s="300" t="s">
        <v>0</v>
      </c>
      <c r="B1" s="301" t="s">
        <v>14</v>
      </c>
      <c r="C1" s="301" t="s">
        <v>15</v>
      </c>
      <c r="D1" s="86" t="s">
        <v>16</v>
      </c>
      <c r="E1" s="300" t="s">
        <v>17</v>
      </c>
      <c r="F1" s="302" t="s">
        <v>18</v>
      </c>
      <c r="G1" s="300" t="s">
        <v>19</v>
      </c>
      <c r="H1" s="302" t="s">
        <v>20</v>
      </c>
      <c r="I1" s="352" t="s">
        <v>13</v>
      </c>
    </row>
    <row r="2" spans="1:9" x14ac:dyDescent="0.25">
      <c r="A2" s="192">
        <v>1</v>
      </c>
      <c r="B2" s="353" t="s">
        <v>2990</v>
      </c>
      <c r="C2" s="354" t="s">
        <v>2984</v>
      </c>
      <c r="D2" s="355" t="s">
        <v>2985</v>
      </c>
      <c r="E2" s="92"/>
      <c r="F2" s="93">
        <f>ROUND(F3+F91+F139+F168+F200,2)</f>
        <v>0</v>
      </c>
      <c r="G2" s="94"/>
      <c r="H2" s="356"/>
      <c r="I2" s="357"/>
    </row>
    <row r="3" spans="1:9" x14ac:dyDescent="0.25">
      <c r="A3" s="192">
        <v>2</v>
      </c>
      <c r="B3" s="170" t="s">
        <v>2990</v>
      </c>
      <c r="C3" s="171" t="s">
        <v>2991</v>
      </c>
      <c r="D3" s="358" t="s">
        <v>2992</v>
      </c>
      <c r="E3" s="98"/>
      <c r="F3" s="62">
        <f>ROUND(SUM(F4:F7),2)</f>
        <v>0</v>
      </c>
      <c r="G3" s="62"/>
      <c r="H3" s="359"/>
      <c r="I3" s="360"/>
    </row>
    <row r="4" spans="1:9" x14ac:dyDescent="0.25">
      <c r="A4" s="192">
        <v>3</v>
      </c>
      <c r="B4" s="361" t="s">
        <v>2990</v>
      </c>
      <c r="C4" s="362" t="s">
        <v>2993</v>
      </c>
      <c r="D4" s="363" t="s">
        <v>2994</v>
      </c>
      <c r="E4" s="364"/>
      <c r="F4" s="172">
        <f>ROUND(F8,2)</f>
        <v>0</v>
      </c>
      <c r="G4" s="172"/>
      <c r="H4" s="365"/>
      <c r="I4" s="366"/>
    </row>
    <row r="5" spans="1:9" x14ac:dyDescent="0.25">
      <c r="A5" s="192">
        <v>4</v>
      </c>
      <c r="B5" s="361" t="s">
        <v>2990</v>
      </c>
      <c r="C5" s="362" t="s">
        <v>2995</v>
      </c>
      <c r="D5" s="363" t="s">
        <v>2996</v>
      </c>
      <c r="E5" s="364"/>
      <c r="F5" s="172">
        <f>ROUND(F26,2)</f>
        <v>0</v>
      </c>
      <c r="G5" s="172"/>
      <c r="H5" s="365"/>
      <c r="I5" s="366"/>
    </row>
    <row r="6" spans="1:9" x14ac:dyDescent="0.25">
      <c r="A6" s="192">
        <v>5</v>
      </c>
      <c r="B6" s="361" t="s">
        <v>2990</v>
      </c>
      <c r="C6" s="362" t="s">
        <v>2997</v>
      </c>
      <c r="D6" s="363" t="s">
        <v>2998</v>
      </c>
      <c r="E6" s="364"/>
      <c r="F6" s="172">
        <f>ROUND(F37,2)</f>
        <v>0</v>
      </c>
      <c r="G6" s="172"/>
      <c r="H6" s="365"/>
      <c r="I6" s="366"/>
    </row>
    <row r="7" spans="1:9" x14ac:dyDescent="0.25">
      <c r="A7" s="192">
        <v>6</v>
      </c>
      <c r="B7" s="361" t="s">
        <v>2990</v>
      </c>
      <c r="C7" s="362" t="s">
        <v>2999</v>
      </c>
      <c r="D7" s="363" t="s">
        <v>3000</v>
      </c>
      <c r="E7" s="364"/>
      <c r="F7" s="172">
        <f>ROUND(F65,2)</f>
        <v>0</v>
      </c>
      <c r="G7" s="172"/>
      <c r="H7" s="365"/>
      <c r="I7" s="366"/>
    </row>
    <row r="8" spans="1:9" x14ac:dyDescent="0.25">
      <c r="A8" s="192">
        <v>7</v>
      </c>
      <c r="B8" s="367" t="s">
        <v>2990</v>
      </c>
      <c r="C8" s="368" t="s">
        <v>2993</v>
      </c>
      <c r="D8" s="369" t="s">
        <v>2994</v>
      </c>
      <c r="E8" s="143"/>
      <c r="F8" s="104">
        <f>ROUND(SUM(I9:I25),2)</f>
        <v>0</v>
      </c>
      <c r="G8" s="105"/>
      <c r="H8" s="80"/>
      <c r="I8" s="80"/>
    </row>
    <row r="9" spans="1:9" ht="318.75" x14ac:dyDescent="0.25">
      <c r="A9" s="192">
        <v>8</v>
      </c>
      <c r="B9" s="144" t="s">
        <v>2990</v>
      </c>
      <c r="C9" s="164" t="s">
        <v>3001</v>
      </c>
      <c r="D9" s="109" t="s">
        <v>3002</v>
      </c>
      <c r="E9" s="109"/>
      <c r="F9" s="110" t="s">
        <v>24</v>
      </c>
      <c r="G9" s="112">
        <v>1</v>
      </c>
      <c r="H9" s="49"/>
      <c r="I9" s="446">
        <f>ROUND(Tabela1716[[#This Row],[Količina]]*Tabela1716[[#This Row],[cena/EM]],2)</f>
        <v>0</v>
      </c>
    </row>
    <row r="10" spans="1:9" ht="63.75" x14ac:dyDescent="0.25">
      <c r="A10" s="192">
        <v>9</v>
      </c>
      <c r="B10" s="144" t="s">
        <v>2990</v>
      </c>
      <c r="C10" s="164" t="s">
        <v>3003</v>
      </c>
      <c r="D10" s="109" t="s">
        <v>3004</v>
      </c>
      <c r="E10" s="109"/>
      <c r="F10" s="110" t="s">
        <v>24</v>
      </c>
      <c r="G10" s="112">
        <v>1</v>
      </c>
      <c r="H10" s="49"/>
      <c r="I10" s="446">
        <f>ROUND(Tabela1716[[#This Row],[Količina]]*Tabela1716[[#This Row],[cena/EM]],2)</f>
        <v>0</v>
      </c>
    </row>
    <row r="11" spans="1:9" ht="63.75" x14ac:dyDescent="0.25">
      <c r="A11" s="192">
        <v>10</v>
      </c>
      <c r="B11" s="144" t="s">
        <v>2990</v>
      </c>
      <c r="C11" s="164" t="s">
        <v>3005</v>
      </c>
      <c r="D11" s="109" t="s">
        <v>3006</v>
      </c>
      <c r="E11" s="109"/>
      <c r="F11" s="110" t="s">
        <v>24</v>
      </c>
      <c r="G11" s="112">
        <v>1</v>
      </c>
      <c r="H11" s="49"/>
      <c r="I11" s="446">
        <f>ROUND(Tabela1716[[#This Row],[Količina]]*Tabela1716[[#This Row],[cena/EM]],2)</f>
        <v>0</v>
      </c>
    </row>
    <row r="12" spans="1:9" ht="38.25" x14ac:dyDescent="0.25">
      <c r="A12" s="192">
        <v>11</v>
      </c>
      <c r="B12" s="144" t="s">
        <v>2990</v>
      </c>
      <c r="C12" s="164" t="s">
        <v>3007</v>
      </c>
      <c r="D12" s="109" t="s">
        <v>3008</v>
      </c>
      <c r="E12" s="109"/>
      <c r="F12" s="110" t="s">
        <v>24</v>
      </c>
      <c r="G12" s="112">
        <v>2</v>
      </c>
      <c r="H12" s="49"/>
      <c r="I12" s="446">
        <f>ROUND(Tabela1716[[#This Row],[Količina]]*Tabela1716[[#This Row],[cena/EM]],2)</f>
        <v>0</v>
      </c>
    </row>
    <row r="13" spans="1:9" ht="127.5" x14ac:dyDescent="0.25">
      <c r="A13" s="192">
        <v>12</v>
      </c>
      <c r="B13" s="144" t="s">
        <v>2990</v>
      </c>
      <c r="C13" s="164" t="s">
        <v>3009</v>
      </c>
      <c r="D13" s="109" t="s">
        <v>3010</v>
      </c>
      <c r="E13" s="109"/>
      <c r="F13" s="110" t="s">
        <v>24</v>
      </c>
      <c r="G13" s="112">
        <v>1</v>
      </c>
      <c r="H13" s="49"/>
      <c r="I13" s="446">
        <f>ROUND(Tabela1716[[#This Row],[Količina]]*Tabela1716[[#This Row],[cena/EM]],2)</f>
        <v>0</v>
      </c>
    </row>
    <row r="14" spans="1:9" ht="63.75" x14ac:dyDescent="0.2">
      <c r="A14" s="192">
        <v>13</v>
      </c>
      <c r="B14" s="144" t="s">
        <v>2990</v>
      </c>
      <c r="C14" s="164" t="s">
        <v>3011</v>
      </c>
      <c r="D14" s="109" t="s">
        <v>3012</v>
      </c>
      <c r="E14" s="371"/>
      <c r="F14" s="110" t="s">
        <v>78</v>
      </c>
      <c r="G14" s="112">
        <v>3</v>
      </c>
      <c r="H14" s="49"/>
      <c r="I14" s="446">
        <f>ROUND(Tabela1716[[#This Row],[Količina]]*Tabela1716[[#This Row],[cena/EM]],2)</f>
        <v>0</v>
      </c>
    </row>
    <row r="15" spans="1:9" x14ac:dyDescent="0.2">
      <c r="A15" s="192">
        <v>14</v>
      </c>
      <c r="B15" s="144" t="s">
        <v>2990</v>
      </c>
      <c r="C15" s="164" t="s">
        <v>3013</v>
      </c>
      <c r="D15" s="109" t="s">
        <v>3014</v>
      </c>
      <c r="E15" s="371"/>
      <c r="F15" s="110" t="s">
        <v>24</v>
      </c>
      <c r="G15" s="112">
        <v>1</v>
      </c>
      <c r="H15" s="49"/>
      <c r="I15" s="446">
        <f>ROUND(Tabela1716[[#This Row],[Količina]]*Tabela1716[[#This Row],[cena/EM]],2)</f>
        <v>0</v>
      </c>
    </row>
    <row r="16" spans="1:9" ht="76.5" x14ac:dyDescent="0.2">
      <c r="A16" s="192">
        <v>15</v>
      </c>
      <c r="B16" s="144" t="s">
        <v>2990</v>
      </c>
      <c r="C16" s="164" t="s">
        <v>3015</v>
      </c>
      <c r="D16" s="109" t="s">
        <v>3016</v>
      </c>
      <c r="E16" s="371"/>
      <c r="F16" s="110" t="s">
        <v>21</v>
      </c>
      <c r="G16" s="112">
        <v>1</v>
      </c>
      <c r="H16" s="49"/>
      <c r="I16" s="446">
        <f>ROUND(Tabela1716[[#This Row],[Količina]]*Tabela1716[[#This Row],[cena/EM]],2)</f>
        <v>0</v>
      </c>
    </row>
    <row r="17" spans="1:9" ht="63.75" x14ac:dyDescent="0.2">
      <c r="A17" s="192">
        <v>16</v>
      </c>
      <c r="B17" s="144" t="s">
        <v>2990</v>
      </c>
      <c r="C17" s="164" t="s">
        <v>3017</v>
      </c>
      <c r="D17" s="109" t="s">
        <v>3018</v>
      </c>
      <c r="E17" s="371"/>
      <c r="F17" s="110" t="s">
        <v>24</v>
      </c>
      <c r="G17" s="112">
        <v>1</v>
      </c>
      <c r="H17" s="49"/>
      <c r="I17" s="446">
        <f>ROUND(Tabela1716[[#This Row],[Količina]]*Tabela1716[[#This Row],[cena/EM]],2)</f>
        <v>0</v>
      </c>
    </row>
    <row r="18" spans="1:9" ht="76.5" x14ac:dyDescent="0.2">
      <c r="A18" s="192">
        <v>17</v>
      </c>
      <c r="B18" s="144" t="s">
        <v>2990</v>
      </c>
      <c r="C18" s="164" t="s">
        <v>3019</v>
      </c>
      <c r="D18" s="109" t="s">
        <v>3020</v>
      </c>
      <c r="E18" s="371"/>
      <c r="F18" s="110" t="s">
        <v>24</v>
      </c>
      <c r="G18" s="112">
        <v>3</v>
      </c>
      <c r="H18" s="49"/>
      <c r="I18" s="446">
        <f>ROUND(Tabela1716[[#This Row],[Količina]]*Tabela1716[[#This Row],[cena/EM]],2)</f>
        <v>0</v>
      </c>
    </row>
    <row r="19" spans="1:9" ht="38.25" x14ac:dyDescent="0.2">
      <c r="A19" s="192">
        <v>18</v>
      </c>
      <c r="B19" s="144" t="s">
        <v>2990</v>
      </c>
      <c r="C19" s="164" t="s">
        <v>3021</v>
      </c>
      <c r="D19" s="109" t="s">
        <v>3022</v>
      </c>
      <c r="E19" s="371"/>
      <c r="F19" s="110" t="s">
        <v>24</v>
      </c>
      <c r="G19" s="112">
        <v>3</v>
      </c>
      <c r="H19" s="49"/>
      <c r="I19" s="446">
        <f>ROUND(Tabela1716[[#This Row],[Količina]]*Tabela1716[[#This Row],[cena/EM]],2)</f>
        <v>0</v>
      </c>
    </row>
    <row r="20" spans="1:9" ht="127.5" x14ac:dyDescent="0.2">
      <c r="A20" s="192">
        <v>19</v>
      </c>
      <c r="B20" s="144" t="s">
        <v>2990</v>
      </c>
      <c r="C20" s="164" t="s">
        <v>3023</v>
      </c>
      <c r="D20" s="109" t="s">
        <v>3024</v>
      </c>
      <c r="E20" s="371"/>
      <c r="F20" s="110" t="s">
        <v>21</v>
      </c>
      <c r="G20" s="112">
        <v>4</v>
      </c>
      <c r="H20" s="49"/>
      <c r="I20" s="446">
        <f>ROUND(Tabela1716[[#This Row],[Količina]]*Tabela1716[[#This Row],[cena/EM]],2)</f>
        <v>0</v>
      </c>
    </row>
    <row r="21" spans="1:9" ht="63.75" x14ac:dyDescent="0.2">
      <c r="A21" s="192">
        <v>20</v>
      </c>
      <c r="B21" s="144" t="s">
        <v>2990</v>
      </c>
      <c r="C21" s="164" t="s">
        <v>3025</v>
      </c>
      <c r="D21" s="109" t="s">
        <v>3026</v>
      </c>
      <c r="E21" s="371"/>
      <c r="F21" s="110" t="s">
        <v>24</v>
      </c>
      <c r="G21" s="112">
        <v>1</v>
      </c>
      <c r="H21" s="49"/>
      <c r="I21" s="446">
        <f>ROUND(Tabela1716[[#This Row],[Količina]]*Tabela1716[[#This Row],[cena/EM]],2)</f>
        <v>0</v>
      </c>
    </row>
    <row r="22" spans="1:9" ht="38.25" x14ac:dyDescent="0.2">
      <c r="A22" s="192">
        <v>21</v>
      </c>
      <c r="B22" s="144" t="s">
        <v>2990</v>
      </c>
      <c r="C22" s="164" t="s">
        <v>3027</v>
      </c>
      <c r="D22" s="109" t="s">
        <v>3028</v>
      </c>
      <c r="E22" s="371"/>
      <c r="F22" s="110" t="s">
        <v>21</v>
      </c>
      <c r="G22" s="112">
        <v>1</v>
      </c>
      <c r="H22" s="49"/>
      <c r="I22" s="446">
        <f>ROUND(Tabela1716[[#This Row],[Količina]]*Tabela1716[[#This Row],[cena/EM]],2)</f>
        <v>0</v>
      </c>
    </row>
    <row r="23" spans="1:9" ht="38.25" x14ac:dyDescent="0.2">
      <c r="A23" s="192">
        <v>22</v>
      </c>
      <c r="B23" s="144" t="s">
        <v>2990</v>
      </c>
      <c r="C23" s="164" t="s">
        <v>3029</v>
      </c>
      <c r="D23" s="109" t="s">
        <v>3030</v>
      </c>
      <c r="E23" s="371"/>
      <c r="F23" s="110" t="s">
        <v>21</v>
      </c>
      <c r="G23" s="112">
        <v>4</v>
      </c>
      <c r="H23" s="49"/>
      <c r="I23" s="446">
        <f>ROUND(Tabela1716[[#This Row],[Količina]]*Tabela1716[[#This Row],[cena/EM]],2)</f>
        <v>0</v>
      </c>
    </row>
    <row r="24" spans="1:9" ht="51" x14ac:dyDescent="0.2">
      <c r="A24" s="192">
        <v>23</v>
      </c>
      <c r="B24" s="144" t="s">
        <v>2990</v>
      </c>
      <c r="C24" s="164" t="s">
        <v>3031</v>
      </c>
      <c r="D24" s="109" t="s">
        <v>3032</v>
      </c>
      <c r="E24" s="372"/>
      <c r="F24" s="110" t="s">
        <v>21</v>
      </c>
      <c r="G24" s="112">
        <v>8</v>
      </c>
      <c r="H24" s="49"/>
      <c r="I24" s="446">
        <f>ROUND(Tabela1716[[#This Row],[Količina]]*Tabela1716[[#This Row],[cena/EM]],2)</f>
        <v>0</v>
      </c>
    </row>
    <row r="25" spans="1:9" ht="38.25" x14ac:dyDescent="0.2">
      <c r="A25" s="192">
        <v>24</v>
      </c>
      <c r="B25" s="144" t="s">
        <v>2990</v>
      </c>
      <c r="C25" s="164" t="s">
        <v>3033</v>
      </c>
      <c r="D25" s="109" t="s">
        <v>3034</v>
      </c>
      <c r="E25" s="371"/>
      <c r="F25" s="110" t="s">
        <v>1080</v>
      </c>
      <c r="G25" s="112">
        <v>6</v>
      </c>
      <c r="H25" s="49"/>
      <c r="I25" s="446">
        <f>ROUND(Tabela1716[[#This Row],[Količina]]*Tabela1716[[#This Row],[cena/EM]],2)</f>
        <v>0</v>
      </c>
    </row>
    <row r="26" spans="1:9" x14ac:dyDescent="0.25">
      <c r="A26" s="192">
        <v>25</v>
      </c>
      <c r="B26" s="367" t="s">
        <v>2990</v>
      </c>
      <c r="C26" s="368" t="s">
        <v>2995</v>
      </c>
      <c r="D26" s="369" t="s">
        <v>2996</v>
      </c>
      <c r="E26" s="143"/>
      <c r="F26" s="104">
        <f>ROUND(SUM(I27:I36),2)</f>
        <v>0</v>
      </c>
      <c r="G26" s="105"/>
      <c r="H26" s="105"/>
      <c r="I26" s="80"/>
    </row>
    <row r="27" spans="1:9" ht="216.75" x14ac:dyDescent="0.2">
      <c r="A27" s="192">
        <v>26</v>
      </c>
      <c r="B27" s="144" t="s">
        <v>2990</v>
      </c>
      <c r="C27" s="164" t="s">
        <v>3035</v>
      </c>
      <c r="D27" s="109" t="s">
        <v>3036</v>
      </c>
      <c r="E27" s="371"/>
      <c r="F27" s="110" t="s">
        <v>21</v>
      </c>
      <c r="G27" s="112">
        <v>2</v>
      </c>
      <c r="H27" s="49"/>
      <c r="I27" s="446">
        <f>ROUND(Tabela1716[[#This Row],[Količina]]*Tabela1716[[#This Row],[cena/EM]],2)</f>
        <v>0</v>
      </c>
    </row>
    <row r="28" spans="1:9" ht="38.25" x14ac:dyDescent="0.2">
      <c r="A28" s="192">
        <v>27</v>
      </c>
      <c r="B28" s="144" t="s">
        <v>2990</v>
      </c>
      <c r="C28" s="164" t="s">
        <v>3037</v>
      </c>
      <c r="D28" s="109" t="s">
        <v>3038</v>
      </c>
      <c r="E28" s="371"/>
      <c r="F28" s="110" t="s">
        <v>21</v>
      </c>
      <c r="G28" s="112">
        <v>2</v>
      </c>
      <c r="H28" s="49"/>
      <c r="I28" s="446">
        <f>ROUND(Tabela1716[[#This Row],[Količina]]*Tabela1716[[#This Row],[cena/EM]],2)</f>
        <v>0</v>
      </c>
    </row>
    <row r="29" spans="1:9" ht="229.5" x14ac:dyDescent="0.2">
      <c r="A29" s="192">
        <v>28</v>
      </c>
      <c r="B29" s="144" t="s">
        <v>2990</v>
      </c>
      <c r="C29" s="164" t="s">
        <v>3039</v>
      </c>
      <c r="D29" s="109" t="s">
        <v>3040</v>
      </c>
      <c r="E29" s="371"/>
      <c r="F29" s="110" t="s">
        <v>24</v>
      </c>
      <c r="G29" s="112">
        <v>1</v>
      </c>
      <c r="H29" s="49"/>
      <c r="I29" s="446">
        <f>ROUND(Tabela1716[[#This Row],[Količina]]*Tabela1716[[#This Row],[cena/EM]],2)</f>
        <v>0</v>
      </c>
    </row>
    <row r="30" spans="1:9" ht="229.5" x14ac:dyDescent="0.2">
      <c r="A30" s="192">
        <v>29</v>
      </c>
      <c r="B30" s="144" t="s">
        <v>2990</v>
      </c>
      <c r="C30" s="164" t="s">
        <v>3041</v>
      </c>
      <c r="D30" s="109" t="s">
        <v>3042</v>
      </c>
      <c r="E30" s="372"/>
      <c r="F30" s="110" t="s">
        <v>24</v>
      </c>
      <c r="G30" s="112">
        <v>1</v>
      </c>
      <c r="H30" s="49"/>
      <c r="I30" s="446">
        <f>ROUND(Tabela1716[[#This Row],[Količina]]*Tabela1716[[#This Row],[cena/EM]],2)</f>
        <v>0</v>
      </c>
    </row>
    <row r="31" spans="1:9" ht="51" x14ac:dyDescent="0.2">
      <c r="A31" s="192">
        <v>30</v>
      </c>
      <c r="B31" s="144" t="s">
        <v>2990</v>
      </c>
      <c r="C31" s="164" t="s">
        <v>3043</v>
      </c>
      <c r="D31" s="109" t="s">
        <v>3044</v>
      </c>
      <c r="E31" s="372"/>
      <c r="F31" s="110" t="s">
        <v>24</v>
      </c>
      <c r="G31" s="112">
        <v>1</v>
      </c>
      <c r="H31" s="49"/>
      <c r="I31" s="446">
        <f>ROUND(Tabela1716[[#This Row],[Količina]]*Tabela1716[[#This Row],[cena/EM]],2)</f>
        <v>0</v>
      </c>
    </row>
    <row r="32" spans="1:9" ht="89.25" x14ac:dyDescent="0.2">
      <c r="A32" s="192">
        <v>31</v>
      </c>
      <c r="B32" s="144" t="s">
        <v>2990</v>
      </c>
      <c r="C32" s="164" t="s">
        <v>3045</v>
      </c>
      <c r="D32" s="109" t="s">
        <v>3046</v>
      </c>
      <c r="E32" s="371"/>
      <c r="F32" s="110" t="s">
        <v>24</v>
      </c>
      <c r="G32" s="112">
        <v>1</v>
      </c>
      <c r="H32" s="49"/>
      <c r="I32" s="446">
        <f>ROUND(Tabela1716[[#This Row],[Količina]]*Tabela1716[[#This Row],[cena/EM]],2)</f>
        <v>0</v>
      </c>
    </row>
    <row r="33" spans="1:9" ht="89.25" x14ac:dyDescent="0.2">
      <c r="A33" s="192">
        <v>32</v>
      </c>
      <c r="B33" s="144" t="s">
        <v>2990</v>
      </c>
      <c r="C33" s="164" t="s">
        <v>3047</v>
      </c>
      <c r="D33" s="109" t="s">
        <v>3048</v>
      </c>
      <c r="E33" s="372"/>
      <c r="F33" s="110" t="s">
        <v>24</v>
      </c>
      <c r="G33" s="112">
        <v>1</v>
      </c>
      <c r="H33" s="49"/>
      <c r="I33" s="446">
        <f>ROUND(Tabela1716[[#This Row],[Količina]]*Tabela1716[[#This Row],[cena/EM]],2)</f>
        <v>0</v>
      </c>
    </row>
    <row r="34" spans="1:9" ht="191.25" x14ac:dyDescent="0.2">
      <c r="A34" s="192">
        <v>33</v>
      </c>
      <c r="B34" s="144" t="s">
        <v>2990</v>
      </c>
      <c r="C34" s="164" t="s">
        <v>3049</v>
      </c>
      <c r="D34" s="109" t="s">
        <v>3050</v>
      </c>
      <c r="E34" s="372"/>
      <c r="F34" s="110" t="s">
        <v>78</v>
      </c>
      <c r="G34" s="112">
        <v>62</v>
      </c>
      <c r="H34" s="49"/>
      <c r="I34" s="446">
        <f>ROUND(Tabela1716[[#This Row],[Količina]]*Tabela1716[[#This Row],[cena/EM]],2)</f>
        <v>0</v>
      </c>
    </row>
    <row r="35" spans="1:9" ht="63.75" x14ac:dyDescent="0.2">
      <c r="A35" s="192">
        <v>34</v>
      </c>
      <c r="B35" s="144" t="s">
        <v>2990</v>
      </c>
      <c r="C35" s="164" t="s">
        <v>3051</v>
      </c>
      <c r="D35" s="109" t="s">
        <v>3052</v>
      </c>
      <c r="E35" s="372"/>
      <c r="F35" s="110" t="s">
        <v>78</v>
      </c>
      <c r="G35" s="112">
        <v>496</v>
      </c>
      <c r="H35" s="49"/>
      <c r="I35" s="446">
        <f>ROUND(Tabela1716[[#This Row],[Količina]]*Tabela1716[[#This Row],[cena/EM]],2)</f>
        <v>0</v>
      </c>
    </row>
    <row r="36" spans="1:9" ht="114.75" x14ac:dyDescent="0.2">
      <c r="A36" s="192">
        <v>35</v>
      </c>
      <c r="B36" s="144" t="s">
        <v>2990</v>
      </c>
      <c r="C36" s="164" t="s">
        <v>3053</v>
      </c>
      <c r="D36" s="109" t="s">
        <v>3054</v>
      </c>
      <c r="E36" s="372"/>
      <c r="F36" s="110" t="s">
        <v>3055</v>
      </c>
      <c r="G36" s="112">
        <v>13</v>
      </c>
      <c r="H36" s="49"/>
      <c r="I36" s="446">
        <f>ROUND(Tabela1716[[#This Row],[Količina]]*Tabela1716[[#This Row],[cena/EM]],2)</f>
        <v>0</v>
      </c>
    </row>
    <row r="37" spans="1:9" x14ac:dyDescent="0.25">
      <c r="A37" s="192">
        <v>36</v>
      </c>
      <c r="B37" s="367" t="s">
        <v>2990</v>
      </c>
      <c r="C37" s="368" t="s">
        <v>2997</v>
      </c>
      <c r="D37" s="369" t="s">
        <v>2998</v>
      </c>
      <c r="E37" s="143"/>
      <c r="F37" s="104">
        <f>ROUND(SUM(I38:I64),2)</f>
        <v>0</v>
      </c>
      <c r="G37" s="105"/>
      <c r="H37" s="105"/>
      <c r="I37" s="80"/>
    </row>
    <row r="38" spans="1:9" ht="89.25" x14ac:dyDescent="0.2">
      <c r="A38" s="192">
        <v>37</v>
      </c>
      <c r="B38" s="144" t="s">
        <v>2990</v>
      </c>
      <c r="C38" s="164" t="s">
        <v>3056</v>
      </c>
      <c r="D38" s="109" t="s">
        <v>3057</v>
      </c>
      <c r="E38" s="373"/>
      <c r="F38" s="110" t="s">
        <v>21</v>
      </c>
      <c r="G38" s="112">
        <v>1</v>
      </c>
      <c r="H38" s="49"/>
      <c r="I38" s="446">
        <f>ROUND(Tabela1716[[#This Row],[Količina]]*Tabela1716[[#This Row],[cena/EM]],2)</f>
        <v>0</v>
      </c>
    </row>
    <row r="39" spans="1:9" ht="89.25" x14ac:dyDescent="0.2">
      <c r="A39" s="192">
        <v>38</v>
      </c>
      <c r="B39" s="144" t="s">
        <v>2990</v>
      </c>
      <c r="C39" s="164" t="s">
        <v>3058</v>
      </c>
      <c r="D39" s="109" t="s">
        <v>3059</v>
      </c>
      <c r="E39" s="373"/>
      <c r="F39" s="110" t="s">
        <v>21</v>
      </c>
      <c r="G39" s="112">
        <v>2</v>
      </c>
      <c r="H39" s="49"/>
      <c r="I39" s="446">
        <f>ROUND(Tabela1716[[#This Row],[Količina]]*Tabela1716[[#This Row],[cena/EM]],2)</f>
        <v>0</v>
      </c>
    </row>
    <row r="40" spans="1:9" ht="89.25" x14ac:dyDescent="0.2">
      <c r="A40" s="192">
        <v>39</v>
      </c>
      <c r="B40" s="144" t="s">
        <v>2990</v>
      </c>
      <c r="C40" s="164" t="s">
        <v>3060</v>
      </c>
      <c r="D40" s="109" t="s">
        <v>3061</v>
      </c>
      <c r="E40" s="373"/>
      <c r="F40" s="110" t="s">
        <v>21</v>
      </c>
      <c r="G40" s="112">
        <v>1</v>
      </c>
      <c r="H40" s="49"/>
      <c r="I40" s="446">
        <f>ROUND(Tabela1716[[#This Row],[Količina]]*Tabela1716[[#This Row],[cena/EM]],2)</f>
        <v>0</v>
      </c>
    </row>
    <row r="41" spans="1:9" ht="63.75" x14ac:dyDescent="0.2">
      <c r="A41" s="192">
        <v>40</v>
      </c>
      <c r="B41" s="144" t="s">
        <v>2990</v>
      </c>
      <c r="C41" s="164" t="s">
        <v>3062</v>
      </c>
      <c r="D41" s="109" t="s">
        <v>3063</v>
      </c>
      <c r="E41" s="372"/>
      <c r="F41" s="110" t="s">
        <v>21</v>
      </c>
      <c r="G41" s="112">
        <v>4</v>
      </c>
      <c r="H41" s="49"/>
      <c r="I41" s="446">
        <f>ROUND(Tabela1716[[#This Row],[Količina]]*Tabela1716[[#This Row],[cena/EM]],2)</f>
        <v>0</v>
      </c>
    </row>
    <row r="42" spans="1:9" ht="63.75" x14ac:dyDescent="0.2">
      <c r="A42" s="192">
        <v>41</v>
      </c>
      <c r="B42" s="144" t="s">
        <v>2990</v>
      </c>
      <c r="C42" s="164" t="s">
        <v>3064</v>
      </c>
      <c r="D42" s="109" t="s">
        <v>3065</v>
      </c>
      <c r="E42" s="372"/>
      <c r="F42" s="110" t="s">
        <v>21</v>
      </c>
      <c r="G42" s="112">
        <v>4</v>
      </c>
      <c r="H42" s="49"/>
      <c r="I42" s="446">
        <f>ROUND(Tabela1716[[#This Row],[Količina]]*Tabela1716[[#This Row],[cena/EM]],2)</f>
        <v>0</v>
      </c>
    </row>
    <row r="43" spans="1:9" ht="76.5" x14ac:dyDescent="0.2">
      <c r="A43" s="192">
        <v>42</v>
      </c>
      <c r="B43" s="144" t="s">
        <v>2990</v>
      </c>
      <c r="C43" s="164" t="s">
        <v>3066</v>
      </c>
      <c r="D43" s="109" t="s">
        <v>3067</v>
      </c>
      <c r="E43" s="372"/>
      <c r="F43" s="110" t="s">
        <v>21</v>
      </c>
      <c r="G43" s="112">
        <v>4</v>
      </c>
      <c r="H43" s="49"/>
      <c r="I43" s="446">
        <f>ROUND(Tabela1716[[#This Row],[Količina]]*Tabela1716[[#This Row],[cena/EM]],2)</f>
        <v>0</v>
      </c>
    </row>
    <row r="44" spans="1:9" ht="114.75" x14ac:dyDescent="0.2">
      <c r="A44" s="192">
        <v>43</v>
      </c>
      <c r="B44" s="144" t="s">
        <v>2990</v>
      </c>
      <c r="C44" s="164" t="s">
        <v>3068</v>
      </c>
      <c r="D44" s="109" t="s">
        <v>3069</v>
      </c>
      <c r="E44" s="372"/>
      <c r="F44" s="110" t="s">
        <v>21</v>
      </c>
      <c r="G44" s="112">
        <v>2</v>
      </c>
      <c r="H44" s="49"/>
      <c r="I44" s="446">
        <f>ROUND(Tabela1716[[#This Row],[Količina]]*Tabela1716[[#This Row],[cena/EM]],2)</f>
        <v>0</v>
      </c>
    </row>
    <row r="45" spans="1:9" ht="114.75" x14ac:dyDescent="0.2">
      <c r="A45" s="192">
        <v>44</v>
      </c>
      <c r="B45" s="144" t="s">
        <v>2990</v>
      </c>
      <c r="C45" s="164" t="s">
        <v>3070</v>
      </c>
      <c r="D45" s="109" t="s">
        <v>3071</v>
      </c>
      <c r="E45" s="372"/>
      <c r="F45" s="110" t="s">
        <v>21</v>
      </c>
      <c r="G45" s="112">
        <v>2</v>
      </c>
      <c r="H45" s="49"/>
      <c r="I45" s="446">
        <f>ROUND(Tabela1716[[#This Row],[Količina]]*Tabela1716[[#This Row],[cena/EM]],2)</f>
        <v>0</v>
      </c>
    </row>
    <row r="46" spans="1:9" ht="63.75" x14ac:dyDescent="0.2">
      <c r="A46" s="192">
        <v>45</v>
      </c>
      <c r="B46" s="144" t="s">
        <v>2990</v>
      </c>
      <c r="C46" s="164" t="s">
        <v>3072</v>
      </c>
      <c r="D46" s="109" t="s">
        <v>3073</v>
      </c>
      <c r="E46" s="372"/>
      <c r="F46" s="110" t="s">
        <v>21</v>
      </c>
      <c r="G46" s="112">
        <v>4</v>
      </c>
      <c r="H46" s="49"/>
      <c r="I46" s="446">
        <f>ROUND(Tabela1716[[#This Row],[Količina]]*Tabela1716[[#This Row],[cena/EM]],2)</f>
        <v>0</v>
      </c>
    </row>
    <row r="47" spans="1:9" ht="25.5" x14ac:dyDescent="0.2">
      <c r="A47" s="192">
        <v>46</v>
      </c>
      <c r="B47" s="144" t="s">
        <v>2990</v>
      </c>
      <c r="C47" s="164" t="s">
        <v>3074</v>
      </c>
      <c r="D47" s="109" t="s">
        <v>3075</v>
      </c>
      <c r="E47" s="372"/>
      <c r="F47" s="110" t="s">
        <v>24</v>
      </c>
      <c r="G47" s="112">
        <v>4</v>
      </c>
      <c r="H47" s="49"/>
      <c r="I47" s="446">
        <f>ROUND(Tabela1716[[#This Row],[Količina]]*Tabela1716[[#This Row],[cena/EM]],2)</f>
        <v>0</v>
      </c>
    </row>
    <row r="48" spans="1:9" ht="38.25" x14ac:dyDescent="0.2">
      <c r="A48" s="192">
        <v>47</v>
      </c>
      <c r="B48" s="144" t="s">
        <v>2990</v>
      </c>
      <c r="C48" s="164" t="s">
        <v>3076</v>
      </c>
      <c r="D48" s="109" t="s">
        <v>3028</v>
      </c>
      <c r="E48" s="372"/>
      <c r="F48" s="110" t="s">
        <v>21</v>
      </c>
      <c r="G48" s="112">
        <v>2</v>
      </c>
      <c r="H48" s="49"/>
      <c r="I48" s="446">
        <f>ROUND(Tabela1716[[#This Row],[Količina]]*Tabela1716[[#This Row],[cena/EM]],2)</f>
        <v>0</v>
      </c>
    </row>
    <row r="49" spans="1:9" ht="204" x14ac:dyDescent="0.2">
      <c r="A49" s="192">
        <v>48</v>
      </c>
      <c r="B49" s="144" t="s">
        <v>2990</v>
      </c>
      <c r="C49" s="164" t="s">
        <v>3077</v>
      </c>
      <c r="D49" s="109" t="s">
        <v>3078</v>
      </c>
      <c r="E49" s="372"/>
      <c r="F49" s="110" t="s">
        <v>1043</v>
      </c>
      <c r="G49" s="112">
        <v>24</v>
      </c>
      <c r="H49" s="49"/>
      <c r="I49" s="446">
        <f>ROUND(Tabela1716[[#This Row],[Količina]]*Tabela1716[[#This Row],[cena/EM]],2)</f>
        <v>0</v>
      </c>
    </row>
    <row r="50" spans="1:9" ht="204" x14ac:dyDescent="0.2">
      <c r="A50" s="192">
        <v>49</v>
      </c>
      <c r="B50" s="144" t="s">
        <v>2990</v>
      </c>
      <c r="C50" s="164" t="s">
        <v>3079</v>
      </c>
      <c r="D50" s="109" t="s">
        <v>3080</v>
      </c>
      <c r="E50" s="372"/>
      <c r="F50" s="110" t="s">
        <v>1043</v>
      </c>
      <c r="G50" s="112">
        <v>4</v>
      </c>
      <c r="H50" s="49"/>
      <c r="I50" s="446">
        <f>ROUND(Tabela1716[[#This Row],[Količina]]*Tabela1716[[#This Row],[cena/EM]],2)</f>
        <v>0</v>
      </c>
    </row>
    <row r="51" spans="1:9" ht="204" x14ac:dyDescent="0.2">
      <c r="A51" s="192">
        <v>50</v>
      </c>
      <c r="B51" s="144" t="s">
        <v>2990</v>
      </c>
      <c r="C51" s="164" t="s">
        <v>3081</v>
      </c>
      <c r="D51" s="109" t="s">
        <v>3082</v>
      </c>
      <c r="E51" s="372"/>
      <c r="F51" s="110" t="s">
        <v>1043</v>
      </c>
      <c r="G51" s="112">
        <v>16</v>
      </c>
      <c r="H51" s="49"/>
      <c r="I51" s="446">
        <f>ROUND(Tabela1716[[#This Row],[Količina]]*Tabela1716[[#This Row],[cena/EM]],2)</f>
        <v>0</v>
      </c>
    </row>
    <row r="52" spans="1:9" ht="114.75" x14ac:dyDescent="0.2">
      <c r="A52" s="192">
        <v>51</v>
      </c>
      <c r="B52" s="144" t="s">
        <v>2990</v>
      </c>
      <c r="C52" s="164" t="s">
        <v>3083</v>
      </c>
      <c r="D52" s="109" t="s">
        <v>3084</v>
      </c>
      <c r="E52" s="372"/>
      <c r="F52" s="110" t="s">
        <v>1043</v>
      </c>
      <c r="G52" s="112">
        <v>31</v>
      </c>
      <c r="H52" s="49"/>
      <c r="I52" s="446">
        <f>ROUND(Tabela1716[[#This Row],[Količina]]*Tabela1716[[#This Row],[cena/EM]],2)</f>
        <v>0</v>
      </c>
    </row>
    <row r="53" spans="1:9" ht="114.75" x14ac:dyDescent="0.2">
      <c r="A53" s="192">
        <v>52</v>
      </c>
      <c r="B53" s="144" t="s">
        <v>2990</v>
      </c>
      <c r="C53" s="164" t="s">
        <v>3085</v>
      </c>
      <c r="D53" s="109" t="s">
        <v>3086</v>
      </c>
      <c r="E53" s="372"/>
      <c r="F53" s="110" t="s">
        <v>1043</v>
      </c>
      <c r="G53" s="112">
        <v>24</v>
      </c>
      <c r="H53" s="49"/>
      <c r="I53" s="446">
        <f>ROUND(Tabela1716[[#This Row],[Količina]]*Tabela1716[[#This Row],[cena/EM]],2)</f>
        <v>0</v>
      </c>
    </row>
    <row r="54" spans="1:9" ht="114.75" x14ac:dyDescent="0.2">
      <c r="A54" s="192">
        <v>53</v>
      </c>
      <c r="B54" s="144" t="s">
        <v>2990</v>
      </c>
      <c r="C54" s="164" t="s">
        <v>3087</v>
      </c>
      <c r="D54" s="109" t="s">
        <v>3088</v>
      </c>
      <c r="E54" s="372"/>
      <c r="F54" s="110" t="s">
        <v>1043</v>
      </c>
      <c r="G54" s="112">
        <v>46</v>
      </c>
      <c r="H54" s="49"/>
      <c r="I54" s="446">
        <f>ROUND(Tabela1716[[#This Row],[Količina]]*Tabela1716[[#This Row],[cena/EM]],2)</f>
        <v>0</v>
      </c>
    </row>
    <row r="55" spans="1:9" ht="114.75" x14ac:dyDescent="0.2">
      <c r="A55" s="192">
        <v>54</v>
      </c>
      <c r="B55" s="144" t="s">
        <v>2990</v>
      </c>
      <c r="C55" s="164" t="s">
        <v>3089</v>
      </c>
      <c r="D55" s="109" t="s">
        <v>3090</v>
      </c>
      <c r="E55" s="372"/>
      <c r="F55" s="110" t="s">
        <v>1043</v>
      </c>
      <c r="G55" s="112">
        <v>4</v>
      </c>
      <c r="H55" s="49"/>
      <c r="I55" s="446">
        <f>ROUND(Tabela1716[[#This Row],[Količina]]*Tabela1716[[#This Row],[cena/EM]],2)</f>
        <v>0</v>
      </c>
    </row>
    <row r="56" spans="1:9" ht="114.75" x14ac:dyDescent="0.2">
      <c r="A56" s="192">
        <v>55</v>
      </c>
      <c r="B56" s="144" t="s">
        <v>2990</v>
      </c>
      <c r="C56" s="164" t="s">
        <v>3091</v>
      </c>
      <c r="D56" s="109" t="s">
        <v>3092</v>
      </c>
      <c r="E56" s="372"/>
      <c r="F56" s="110" t="s">
        <v>1043</v>
      </c>
      <c r="G56" s="112">
        <v>16</v>
      </c>
      <c r="H56" s="49"/>
      <c r="I56" s="446">
        <f>ROUND(Tabela1716[[#This Row],[Količina]]*Tabela1716[[#This Row],[cena/EM]],2)</f>
        <v>0</v>
      </c>
    </row>
    <row r="57" spans="1:9" ht="114.75" x14ac:dyDescent="0.2">
      <c r="A57" s="192">
        <v>56</v>
      </c>
      <c r="B57" s="144" t="s">
        <v>2990</v>
      </c>
      <c r="C57" s="164" t="s">
        <v>3093</v>
      </c>
      <c r="D57" s="109" t="s">
        <v>3094</v>
      </c>
      <c r="E57" s="372"/>
      <c r="F57" s="110" t="s">
        <v>1043</v>
      </c>
      <c r="G57" s="112">
        <v>36</v>
      </c>
      <c r="H57" s="49"/>
      <c r="I57" s="446">
        <f>ROUND(Tabela1716[[#This Row],[Količina]]*Tabela1716[[#This Row],[cena/EM]],2)</f>
        <v>0</v>
      </c>
    </row>
    <row r="58" spans="1:9" ht="114.75" x14ac:dyDescent="0.2">
      <c r="A58" s="192">
        <v>57</v>
      </c>
      <c r="B58" s="144" t="s">
        <v>2990</v>
      </c>
      <c r="C58" s="164" t="s">
        <v>3095</v>
      </c>
      <c r="D58" s="109" t="s">
        <v>3096</v>
      </c>
      <c r="E58" s="372"/>
      <c r="F58" s="110" t="s">
        <v>1043</v>
      </c>
      <c r="G58" s="112">
        <v>66</v>
      </c>
      <c r="H58" s="49"/>
      <c r="I58" s="446">
        <f>ROUND(Tabela1716[[#This Row],[Količina]]*Tabela1716[[#This Row],[cena/EM]],2)</f>
        <v>0</v>
      </c>
    </row>
    <row r="59" spans="1:9" ht="25.5" x14ac:dyDescent="0.2">
      <c r="A59" s="192">
        <v>58</v>
      </c>
      <c r="B59" s="144" t="s">
        <v>2990</v>
      </c>
      <c r="C59" s="164" t="s">
        <v>3097</v>
      </c>
      <c r="D59" s="109" t="s">
        <v>3098</v>
      </c>
      <c r="E59" s="372"/>
      <c r="F59" s="110" t="s">
        <v>1080</v>
      </c>
      <c r="G59" s="112">
        <v>12</v>
      </c>
      <c r="H59" s="49"/>
      <c r="I59" s="446">
        <f>ROUND(Tabela1716[[#This Row],[Količina]]*Tabela1716[[#This Row],[cena/EM]],2)</f>
        <v>0</v>
      </c>
    </row>
    <row r="60" spans="1:9" ht="51" x14ac:dyDescent="0.2">
      <c r="A60" s="192">
        <v>59</v>
      </c>
      <c r="B60" s="144" t="s">
        <v>2990</v>
      </c>
      <c r="C60" s="164" t="s">
        <v>3099</v>
      </c>
      <c r="D60" s="109" t="s">
        <v>3100</v>
      </c>
      <c r="E60" s="372"/>
      <c r="F60" s="110" t="s">
        <v>21</v>
      </c>
      <c r="G60" s="112">
        <v>11</v>
      </c>
      <c r="H60" s="49"/>
      <c r="I60" s="446">
        <f>ROUND(Tabela1716[[#This Row],[Količina]]*Tabela1716[[#This Row],[cena/EM]],2)</f>
        <v>0</v>
      </c>
    </row>
    <row r="61" spans="1:9" ht="153" x14ac:dyDescent="0.25">
      <c r="A61" s="192">
        <v>60</v>
      </c>
      <c r="B61" s="144" t="s">
        <v>2990</v>
      </c>
      <c r="C61" s="164" t="s">
        <v>3101</v>
      </c>
      <c r="D61" s="109" t="s">
        <v>3102</v>
      </c>
      <c r="E61" s="115"/>
      <c r="F61" s="110" t="s">
        <v>1043</v>
      </c>
      <c r="G61" s="112">
        <v>31</v>
      </c>
      <c r="H61" s="49"/>
      <c r="I61" s="446">
        <f>ROUND(Tabela1716[[#This Row],[Količina]]*Tabela1716[[#This Row],[cena/EM]],2)</f>
        <v>0</v>
      </c>
    </row>
    <row r="62" spans="1:9" ht="153" x14ac:dyDescent="0.25">
      <c r="A62" s="192">
        <v>61</v>
      </c>
      <c r="B62" s="144" t="s">
        <v>2990</v>
      </c>
      <c r="C62" s="164" t="s">
        <v>3103</v>
      </c>
      <c r="D62" s="109" t="s">
        <v>3104</v>
      </c>
      <c r="E62" s="115"/>
      <c r="F62" s="110" t="s">
        <v>1043</v>
      </c>
      <c r="G62" s="112">
        <v>46</v>
      </c>
      <c r="H62" s="49"/>
      <c r="I62" s="446">
        <f>ROUND(Tabela1716[[#This Row],[Količina]]*Tabela1716[[#This Row],[cena/EM]],2)</f>
        <v>0</v>
      </c>
    </row>
    <row r="63" spans="1:9" ht="153" x14ac:dyDescent="0.2">
      <c r="A63" s="192">
        <v>62</v>
      </c>
      <c r="B63" s="144" t="s">
        <v>2990</v>
      </c>
      <c r="C63" s="164" t="s">
        <v>3105</v>
      </c>
      <c r="D63" s="109" t="s">
        <v>3106</v>
      </c>
      <c r="E63" s="372"/>
      <c r="F63" s="110" t="s">
        <v>1043</v>
      </c>
      <c r="G63" s="112">
        <v>36</v>
      </c>
      <c r="H63" s="49"/>
      <c r="I63" s="446">
        <f>ROUND(Tabela1716[[#This Row],[Količina]]*Tabela1716[[#This Row],[cena/EM]],2)</f>
        <v>0</v>
      </c>
    </row>
    <row r="64" spans="1:9" ht="153" x14ac:dyDescent="0.2">
      <c r="A64" s="192">
        <v>63</v>
      </c>
      <c r="B64" s="144" t="s">
        <v>2990</v>
      </c>
      <c r="C64" s="164" t="s">
        <v>3107</v>
      </c>
      <c r="D64" s="109" t="s">
        <v>3108</v>
      </c>
      <c r="E64" s="372"/>
      <c r="F64" s="110" t="s">
        <v>1043</v>
      </c>
      <c r="G64" s="112">
        <v>66</v>
      </c>
      <c r="H64" s="49"/>
      <c r="I64" s="446">
        <f>ROUND(Tabela1716[[#This Row],[Količina]]*Tabela1716[[#This Row],[cena/EM]],2)</f>
        <v>0</v>
      </c>
    </row>
    <row r="65" spans="1:9" x14ac:dyDescent="0.25">
      <c r="A65" s="192">
        <v>64</v>
      </c>
      <c r="B65" s="367" t="s">
        <v>2990</v>
      </c>
      <c r="C65" s="368" t="s">
        <v>2999</v>
      </c>
      <c r="D65" s="369" t="s">
        <v>3000</v>
      </c>
      <c r="E65" s="143"/>
      <c r="F65" s="104">
        <f>ROUND(SUM(I66:I90),2)</f>
        <v>0</v>
      </c>
      <c r="G65" s="105"/>
      <c r="H65" s="105"/>
      <c r="I65" s="80"/>
    </row>
    <row r="66" spans="1:9" ht="178.5" x14ac:dyDescent="0.2">
      <c r="A66" s="192">
        <v>65</v>
      </c>
      <c r="B66" s="144" t="s">
        <v>2990</v>
      </c>
      <c r="C66" s="164" t="s">
        <v>3109</v>
      </c>
      <c r="D66" s="109" t="s">
        <v>3110</v>
      </c>
      <c r="E66" s="372"/>
      <c r="F66" s="110" t="s">
        <v>24</v>
      </c>
      <c r="G66" s="112">
        <v>1</v>
      </c>
      <c r="H66" s="49"/>
      <c r="I66" s="446">
        <f>ROUND(Tabela1716[[#This Row],[Količina]]*Tabela1716[[#This Row],[cena/EM]],2)</f>
        <v>0</v>
      </c>
    </row>
    <row r="67" spans="1:9" ht="127.5" x14ac:dyDescent="0.2">
      <c r="A67" s="192">
        <v>66</v>
      </c>
      <c r="B67" s="144" t="s">
        <v>2990</v>
      </c>
      <c r="C67" s="164" t="s">
        <v>3111</v>
      </c>
      <c r="D67" s="109" t="s">
        <v>3112</v>
      </c>
      <c r="E67" s="372"/>
      <c r="F67" s="110" t="s">
        <v>24</v>
      </c>
      <c r="G67" s="112">
        <v>2</v>
      </c>
      <c r="H67" s="49"/>
      <c r="I67" s="446">
        <f>ROUND(Tabela1716[[#This Row],[Količina]]*Tabela1716[[#This Row],[cena/EM]],2)</f>
        <v>0</v>
      </c>
    </row>
    <row r="68" spans="1:9" ht="127.5" x14ac:dyDescent="0.25">
      <c r="A68" s="192">
        <v>67</v>
      </c>
      <c r="B68" s="144" t="s">
        <v>2990</v>
      </c>
      <c r="C68" s="164" t="s">
        <v>3113</v>
      </c>
      <c r="D68" s="109" t="s">
        <v>3114</v>
      </c>
      <c r="E68" s="115"/>
      <c r="F68" s="110" t="s">
        <v>24</v>
      </c>
      <c r="G68" s="112">
        <v>1</v>
      </c>
      <c r="H68" s="49"/>
      <c r="I68" s="446">
        <f>ROUND(Tabela1716[[#This Row],[Količina]]*Tabela1716[[#This Row],[cena/EM]],2)</f>
        <v>0</v>
      </c>
    </row>
    <row r="69" spans="1:9" ht="191.25" x14ac:dyDescent="0.25">
      <c r="A69" s="192">
        <v>68</v>
      </c>
      <c r="B69" s="144" t="s">
        <v>2990</v>
      </c>
      <c r="C69" s="164" t="s">
        <v>3115</v>
      </c>
      <c r="D69" s="109" t="s">
        <v>3116</v>
      </c>
      <c r="E69" s="115"/>
      <c r="F69" s="110" t="s">
        <v>24</v>
      </c>
      <c r="G69" s="112">
        <v>1</v>
      </c>
      <c r="H69" s="49"/>
      <c r="I69" s="446">
        <f>ROUND(Tabela1716[[#This Row],[Količina]]*Tabela1716[[#This Row],[cena/EM]],2)</f>
        <v>0</v>
      </c>
    </row>
    <row r="70" spans="1:9" ht="165.75" x14ac:dyDescent="0.25">
      <c r="A70" s="192">
        <v>69</v>
      </c>
      <c r="B70" s="144" t="s">
        <v>2990</v>
      </c>
      <c r="C70" s="164" t="s">
        <v>3117</v>
      </c>
      <c r="D70" s="109" t="s">
        <v>3118</v>
      </c>
      <c r="E70" s="115"/>
      <c r="F70" s="110" t="s">
        <v>24</v>
      </c>
      <c r="G70" s="112">
        <v>2</v>
      </c>
      <c r="H70" s="49"/>
      <c r="I70" s="446">
        <f>ROUND(Tabela1716[[#This Row],[Količina]]*Tabela1716[[#This Row],[cena/EM]],2)</f>
        <v>0</v>
      </c>
    </row>
    <row r="71" spans="1:9" ht="165.75" x14ac:dyDescent="0.25">
      <c r="A71" s="192">
        <v>70</v>
      </c>
      <c r="B71" s="144" t="s">
        <v>2990</v>
      </c>
      <c r="C71" s="164" t="s">
        <v>3119</v>
      </c>
      <c r="D71" s="109" t="s">
        <v>3120</v>
      </c>
      <c r="E71" s="115"/>
      <c r="F71" s="110" t="s">
        <v>24</v>
      </c>
      <c r="G71" s="112">
        <v>1</v>
      </c>
      <c r="H71" s="49"/>
      <c r="I71" s="446">
        <f>ROUND(Tabela1716[[#This Row],[Količina]]*Tabela1716[[#This Row],[cena/EM]],2)</f>
        <v>0</v>
      </c>
    </row>
    <row r="72" spans="1:9" ht="114.75" x14ac:dyDescent="0.25">
      <c r="A72" s="192">
        <v>71</v>
      </c>
      <c r="B72" s="144" t="s">
        <v>2990</v>
      </c>
      <c r="C72" s="164" t="s">
        <v>3121</v>
      </c>
      <c r="D72" s="109" t="s">
        <v>3122</v>
      </c>
      <c r="E72" s="115"/>
      <c r="F72" s="110" t="s">
        <v>24</v>
      </c>
      <c r="G72" s="112">
        <v>2</v>
      </c>
      <c r="H72" s="49"/>
      <c r="I72" s="446">
        <f>ROUND(Tabela1716[[#This Row],[Količina]]*Tabela1716[[#This Row],[cena/EM]],2)</f>
        <v>0</v>
      </c>
    </row>
    <row r="73" spans="1:9" ht="63.75" x14ac:dyDescent="0.25">
      <c r="A73" s="192">
        <v>72</v>
      </c>
      <c r="B73" s="144" t="s">
        <v>2990</v>
      </c>
      <c r="C73" s="164" t="s">
        <v>3123</v>
      </c>
      <c r="D73" s="109" t="s">
        <v>3124</v>
      </c>
      <c r="E73" s="115"/>
      <c r="F73" s="110" t="s">
        <v>24</v>
      </c>
      <c r="G73" s="112">
        <v>3</v>
      </c>
      <c r="H73" s="49"/>
      <c r="I73" s="446">
        <f>ROUND(Tabela1716[[#This Row],[Količina]]*Tabela1716[[#This Row],[cena/EM]],2)</f>
        <v>0</v>
      </c>
    </row>
    <row r="74" spans="1:9" ht="25.5" x14ac:dyDescent="0.25">
      <c r="A74" s="192">
        <v>73</v>
      </c>
      <c r="B74" s="144" t="s">
        <v>2990</v>
      </c>
      <c r="C74" s="164" t="s">
        <v>3125</v>
      </c>
      <c r="D74" s="109" t="s">
        <v>3126</v>
      </c>
      <c r="E74" s="115"/>
      <c r="F74" s="110" t="s">
        <v>24</v>
      </c>
      <c r="G74" s="112">
        <v>2</v>
      </c>
      <c r="H74" s="49"/>
      <c r="I74" s="446">
        <f>ROUND(Tabela1716[[#This Row],[Količina]]*Tabela1716[[#This Row],[cena/EM]],2)</f>
        <v>0</v>
      </c>
    </row>
    <row r="75" spans="1:9" ht="165.75" x14ac:dyDescent="0.25">
      <c r="A75" s="192">
        <v>74</v>
      </c>
      <c r="B75" s="144" t="s">
        <v>2990</v>
      </c>
      <c r="C75" s="164" t="s">
        <v>3127</v>
      </c>
      <c r="D75" s="109" t="s">
        <v>3128</v>
      </c>
      <c r="E75" s="115"/>
      <c r="F75" s="110" t="s">
        <v>24</v>
      </c>
      <c r="G75" s="112">
        <v>1</v>
      </c>
      <c r="H75" s="49"/>
      <c r="I75" s="446">
        <f>ROUND(Tabela1716[[#This Row],[Količina]]*Tabela1716[[#This Row],[cena/EM]],2)</f>
        <v>0</v>
      </c>
    </row>
    <row r="76" spans="1:9" ht="102" x14ac:dyDescent="0.25">
      <c r="A76" s="192">
        <v>75</v>
      </c>
      <c r="B76" s="144" t="s">
        <v>2990</v>
      </c>
      <c r="C76" s="164" t="s">
        <v>3129</v>
      </c>
      <c r="D76" s="109" t="s">
        <v>3130</v>
      </c>
      <c r="E76" s="115"/>
      <c r="F76" s="110" t="s">
        <v>24</v>
      </c>
      <c r="G76" s="112">
        <v>1</v>
      </c>
      <c r="H76" s="49"/>
      <c r="I76" s="446">
        <f>ROUND(Tabela1716[[#This Row],[Količina]]*Tabela1716[[#This Row],[cena/EM]],2)</f>
        <v>0</v>
      </c>
    </row>
    <row r="77" spans="1:9" ht="114.75" x14ac:dyDescent="0.25">
      <c r="A77" s="192">
        <v>76</v>
      </c>
      <c r="B77" s="144" t="s">
        <v>2990</v>
      </c>
      <c r="C77" s="164" t="s">
        <v>3131</v>
      </c>
      <c r="D77" s="109" t="s">
        <v>3132</v>
      </c>
      <c r="E77" s="115"/>
      <c r="F77" s="110" t="s">
        <v>24</v>
      </c>
      <c r="G77" s="112">
        <v>4</v>
      </c>
      <c r="H77" s="49"/>
      <c r="I77" s="446">
        <f>ROUND(Tabela1716[[#This Row],[Količina]]*Tabela1716[[#This Row],[cena/EM]],2)</f>
        <v>0</v>
      </c>
    </row>
    <row r="78" spans="1:9" ht="89.25" x14ac:dyDescent="0.2">
      <c r="A78" s="192">
        <v>77</v>
      </c>
      <c r="B78" s="144" t="s">
        <v>2990</v>
      </c>
      <c r="C78" s="164" t="s">
        <v>3133</v>
      </c>
      <c r="D78" s="109" t="s">
        <v>3134</v>
      </c>
      <c r="E78" s="372"/>
      <c r="F78" s="110" t="s">
        <v>24</v>
      </c>
      <c r="G78" s="112">
        <v>7</v>
      </c>
      <c r="H78" s="49"/>
      <c r="I78" s="446">
        <f>ROUND(Tabela1716[[#This Row],[Količina]]*Tabela1716[[#This Row],[cena/EM]],2)</f>
        <v>0</v>
      </c>
    </row>
    <row r="79" spans="1:9" ht="63.75" x14ac:dyDescent="0.25">
      <c r="A79" s="192">
        <v>78</v>
      </c>
      <c r="B79" s="144" t="s">
        <v>2990</v>
      </c>
      <c r="C79" s="164" t="s">
        <v>3135</v>
      </c>
      <c r="D79" s="109" t="s">
        <v>3136</v>
      </c>
      <c r="E79" s="115"/>
      <c r="F79" s="110" t="s">
        <v>24</v>
      </c>
      <c r="G79" s="112">
        <v>2</v>
      </c>
      <c r="H79" s="49"/>
      <c r="I79" s="446">
        <f>ROUND(Tabela1716[[#This Row],[Količina]]*Tabela1716[[#This Row],[cena/EM]],2)</f>
        <v>0</v>
      </c>
    </row>
    <row r="80" spans="1:9" ht="127.5" x14ac:dyDescent="0.25">
      <c r="A80" s="192">
        <v>79</v>
      </c>
      <c r="B80" s="144" t="s">
        <v>2990</v>
      </c>
      <c r="C80" s="164" t="s">
        <v>3137</v>
      </c>
      <c r="D80" s="109" t="s">
        <v>3138</v>
      </c>
      <c r="E80" s="115"/>
      <c r="F80" s="110" t="s">
        <v>1043</v>
      </c>
      <c r="G80" s="112">
        <v>54</v>
      </c>
      <c r="H80" s="49"/>
      <c r="I80" s="446">
        <f>ROUND(Tabela1716[[#This Row],[Količina]]*Tabela1716[[#This Row],[cena/EM]],2)</f>
        <v>0</v>
      </c>
    </row>
    <row r="81" spans="1:9" ht="127.5" x14ac:dyDescent="0.25">
      <c r="A81" s="192">
        <v>80</v>
      </c>
      <c r="B81" s="144" t="s">
        <v>2990</v>
      </c>
      <c r="C81" s="164" t="s">
        <v>3139</v>
      </c>
      <c r="D81" s="109" t="s">
        <v>3140</v>
      </c>
      <c r="E81" s="115"/>
      <c r="F81" s="110" t="s">
        <v>1043</v>
      </c>
      <c r="G81" s="112">
        <v>88</v>
      </c>
      <c r="H81" s="49"/>
      <c r="I81" s="446">
        <f>ROUND(Tabela1716[[#This Row],[Količina]]*Tabela1716[[#This Row],[cena/EM]],2)</f>
        <v>0</v>
      </c>
    </row>
    <row r="82" spans="1:9" ht="127.5" x14ac:dyDescent="0.25">
      <c r="A82" s="192">
        <v>81</v>
      </c>
      <c r="B82" s="144" t="s">
        <v>2990</v>
      </c>
      <c r="C82" s="164" t="s">
        <v>3141</v>
      </c>
      <c r="D82" s="109" t="s">
        <v>3142</v>
      </c>
      <c r="E82" s="115"/>
      <c r="F82" s="110" t="s">
        <v>1043</v>
      </c>
      <c r="G82" s="112">
        <v>18</v>
      </c>
      <c r="H82" s="49"/>
      <c r="I82" s="446">
        <f>ROUND(Tabela1716[[#This Row],[Količina]]*Tabela1716[[#This Row],[cena/EM]],2)</f>
        <v>0</v>
      </c>
    </row>
    <row r="83" spans="1:9" ht="127.5" x14ac:dyDescent="0.25">
      <c r="A83" s="192">
        <v>82</v>
      </c>
      <c r="B83" s="144" t="s">
        <v>2990</v>
      </c>
      <c r="C83" s="164" t="s">
        <v>3143</v>
      </c>
      <c r="D83" s="109" t="s">
        <v>3144</v>
      </c>
      <c r="E83" s="115"/>
      <c r="F83" s="110" t="s">
        <v>1043</v>
      </c>
      <c r="G83" s="112">
        <v>62</v>
      </c>
      <c r="H83" s="49"/>
      <c r="I83" s="446">
        <f>ROUND(Tabela1716[[#This Row],[Količina]]*Tabela1716[[#This Row],[cena/EM]],2)</f>
        <v>0</v>
      </c>
    </row>
    <row r="84" spans="1:9" ht="51" x14ac:dyDescent="0.25">
      <c r="A84" s="192">
        <v>83</v>
      </c>
      <c r="B84" s="144" t="s">
        <v>2990</v>
      </c>
      <c r="C84" s="164" t="s">
        <v>3145</v>
      </c>
      <c r="D84" s="109" t="s">
        <v>3146</v>
      </c>
      <c r="E84" s="115"/>
      <c r="F84" s="110" t="s">
        <v>21</v>
      </c>
      <c r="G84" s="112">
        <v>3</v>
      </c>
      <c r="H84" s="49"/>
      <c r="I84" s="446">
        <f>ROUND(Tabela1716[[#This Row],[Količina]]*Tabela1716[[#This Row],[cena/EM]],2)</f>
        <v>0</v>
      </c>
    </row>
    <row r="85" spans="1:9" ht="38.25" x14ac:dyDescent="0.25">
      <c r="A85" s="192">
        <v>84</v>
      </c>
      <c r="B85" s="144" t="s">
        <v>2990</v>
      </c>
      <c r="C85" s="164" t="s">
        <v>3147</v>
      </c>
      <c r="D85" s="109" t="s">
        <v>3148</v>
      </c>
      <c r="E85" s="115"/>
      <c r="F85" s="110" t="s">
        <v>1043</v>
      </c>
      <c r="G85" s="112">
        <v>61</v>
      </c>
      <c r="H85" s="49"/>
      <c r="I85" s="446">
        <f>ROUND(Tabela1716[[#This Row],[Količina]]*Tabela1716[[#This Row],[cena/EM]],2)</f>
        <v>0</v>
      </c>
    </row>
    <row r="86" spans="1:9" ht="102" x14ac:dyDescent="0.25">
      <c r="A86" s="192">
        <v>85</v>
      </c>
      <c r="B86" s="144" t="s">
        <v>2990</v>
      </c>
      <c r="C86" s="164" t="s">
        <v>3149</v>
      </c>
      <c r="D86" s="109" t="s">
        <v>3150</v>
      </c>
      <c r="E86" s="115"/>
      <c r="F86" s="110" t="s">
        <v>24</v>
      </c>
      <c r="G86" s="112">
        <v>1</v>
      </c>
      <c r="H86" s="49"/>
      <c r="I86" s="446">
        <f>ROUND(Tabela1716[[#This Row],[Količina]]*Tabela1716[[#This Row],[cena/EM]],2)</f>
        <v>0</v>
      </c>
    </row>
    <row r="87" spans="1:9" ht="76.5" x14ac:dyDescent="0.25">
      <c r="A87" s="192">
        <v>86</v>
      </c>
      <c r="B87" s="144" t="s">
        <v>2990</v>
      </c>
      <c r="C87" s="164" t="s">
        <v>3151</v>
      </c>
      <c r="D87" s="109" t="s">
        <v>3152</v>
      </c>
      <c r="E87" s="115"/>
      <c r="F87" s="110" t="s">
        <v>24</v>
      </c>
      <c r="G87" s="112">
        <v>1</v>
      </c>
      <c r="H87" s="49"/>
      <c r="I87" s="446">
        <f>ROUND(Tabela1716[[#This Row],[Količina]]*Tabela1716[[#This Row],[cena/EM]],2)</f>
        <v>0</v>
      </c>
    </row>
    <row r="88" spans="1:9" ht="63.75" x14ac:dyDescent="0.25">
      <c r="A88" s="192">
        <v>87</v>
      </c>
      <c r="B88" s="144" t="s">
        <v>2990</v>
      </c>
      <c r="C88" s="164" t="s">
        <v>3153</v>
      </c>
      <c r="D88" s="109" t="s">
        <v>3154</v>
      </c>
      <c r="E88" s="115"/>
      <c r="F88" s="110" t="s">
        <v>24</v>
      </c>
      <c r="G88" s="112">
        <v>1</v>
      </c>
      <c r="H88" s="49"/>
      <c r="I88" s="446">
        <f>ROUND(Tabela1716[[#This Row],[Količina]]*Tabela1716[[#This Row],[cena/EM]],2)</f>
        <v>0</v>
      </c>
    </row>
    <row r="89" spans="1:9" ht="102" x14ac:dyDescent="0.25">
      <c r="A89" s="192">
        <v>88</v>
      </c>
      <c r="B89" s="144" t="s">
        <v>2990</v>
      </c>
      <c r="C89" s="164" t="s">
        <v>3155</v>
      </c>
      <c r="D89" s="109" t="s">
        <v>3156</v>
      </c>
      <c r="E89" s="115"/>
      <c r="F89" s="110" t="s">
        <v>1043</v>
      </c>
      <c r="G89" s="112">
        <v>8</v>
      </c>
      <c r="H89" s="49"/>
      <c r="I89" s="446">
        <f>ROUND(Tabela1716[[#This Row],[Količina]]*Tabela1716[[#This Row],[cena/EM]],2)</f>
        <v>0</v>
      </c>
    </row>
    <row r="90" spans="1:9" ht="25.5" x14ac:dyDescent="0.2">
      <c r="A90" s="192">
        <v>89</v>
      </c>
      <c r="B90" s="144" t="s">
        <v>2990</v>
      </c>
      <c r="C90" s="164" t="s">
        <v>3157</v>
      </c>
      <c r="D90" s="109" t="s">
        <v>3098</v>
      </c>
      <c r="E90" s="372"/>
      <c r="F90" s="110" t="s">
        <v>1080</v>
      </c>
      <c r="G90" s="112">
        <v>12</v>
      </c>
      <c r="H90" s="49"/>
      <c r="I90" s="446">
        <f>ROUND(Tabela1716[[#This Row],[Količina]]*Tabela1716[[#This Row],[cena/EM]],2)</f>
        <v>0</v>
      </c>
    </row>
    <row r="91" spans="1:9" x14ac:dyDescent="0.25">
      <c r="A91" s="192">
        <v>90</v>
      </c>
      <c r="B91" s="170" t="s">
        <v>2990</v>
      </c>
      <c r="C91" s="171" t="s">
        <v>3158</v>
      </c>
      <c r="D91" s="358" t="s">
        <v>3159</v>
      </c>
      <c r="E91" s="98"/>
      <c r="F91" s="62">
        <f>ROUND(SUM(F92:F92),2)</f>
        <v>0</v>
      </c>
      <c r="G91" s="62"/>
      <c r="H91" s="62"/>
      <c r="I91" s="62"/>
    </row>
    <row r="92" spans="1:9" x14ac:dyDescent="0.25">
      <c r="A92" s="192">
        <v>91</v>
      </c>
      <c r="B92" s="361" t="s">
        <v>2990</v>
      </c>
      <c r="C92" s="362" t="s">
        <v>3160</v>
      </c>
      <c r="D92" s="363" t="s">
        <v>3161</v>
      </c>
      <c r="E92" s="364"/>
      <c r="F92" s="172">
        <f>ROUND(F93,2)</f>
        <v>0</v>
      </c>
      <c r="G92" s="172"/>
      <c r="H92" s="172"/>
      <c r="I92" s="366"/>
    </row>
    <row r="93" spans="1:9" x14ac:dyDescent="0.25">
      <c r="A93" s="192">
        <v>92</v>
      </c>
      <c r="B93" s="367" t="s">
        <v>2990</v>
      </c>
      <c r="C93" s="368" t="s">
        <v>3160</v>
      </c>
      <c r="D93" s="369" t="s">
        <v>3161</v>
      </c>
      <c r="E93" s="143"/>
      <c r="F93" s="104">
        <f>ROUND(SUM(I94:I138),2)</f>
        <v>0</v>
      </c>
      <c r="G93" s="105"/>
      <c r="H93" s="105"/>
      <c r="I93" s="80"/>
    </row>
    <row r="94" spans="1:9" ht="102" x14ac:dyDescent="0.2">
      <c r="A94" s="192">
        <v>93</v>
      </c>
      <c r="B94" s="144" t="s">
        <v>2990</v>
      </c>
      <c r="C94" s="164" t="s">
        <v>3162</v>
      </c>
      <c r="D94" s="109" t="s">
        <v>3163</v>
      </c>
      <c r="E94" s="374"/>
      <c r="F94" s="110" t="s">
        <v>21</v>
      </c>
      <c r="G94" s="112">
        <v>3</v>
      </c>
      <c r="H94" s="49"/>
      <c r="I94" s="446">
        <f>ROUND(Tabela1716[[#This Row],[Količina]]*Tabela1716[[#This Row],[cena/EM]],2)</f>
        <v>0</v>
      </c>
    </row>
    <row r="95" spans="1:9" ht="114.75" x14ac:dyDescent="0.2">
      <c r="A95" s="192">
        <v>94</v>
      </c>
      <c r="B95" s="144" t="s">
        <v>2990</v>
      </c>
      <c r="C95" s="164" t="s">
        <v>3164</v>
      </c>
      <c r="D95" s="109" t="s">
        <v>3165</v>
      </c>
      <c r="E95" s="374"/>
      <c r="F95" s="110" t="s">
        <v>21</v>
      </c>
      <c r="G95" s="112">
        <v>1</v>
      </c>
      <c r="H95" s="49"/>
      <c r="I95" s="446">
        <f>ROUND(Tabela1716[[#This Row],[Količina]]*Tabela1716[[#This Row],[cena/EM]],2)</f>
        <v>0</v>
      </c>
    </row>
    <row r="96" spans="1:9" ht="153" x14ac:dyDescent="0.2">
      <c r="A96" s="192">
        <v>95</v>
      </c>
      <c r="B96" s="144" t="s">
        <v>2990</v>
      </c>
      <c r="C96" s="164" t="s">
        <v>3166</v>
      </c>
      <c r="D96" s="109" t="s">
        <v>3167</v>
      </c>
      <c r="E96" s="373"/>
      <c r="F96" s="110" t="s">
        <v>21</v>
      </c>
      <c r="G96" s="112">
        <v>3</v>
      </c>
      <c r="H96" s="49"/>
      <c r="I96" s="446">
        <f>ROUND(Tabela1716[[#This Row],[Količina]]*Tabela1716[[#This Row],[cena/EM]],2)</f>
        <v>0</v>
      </c>
    </row>
    <row r="97" spans="1:9" ht="102" x14ac:dyDescent="0.2">
      <c r="A97" s="192">
        <v>96</v>
      </c>
      <c r="B97" s="144" t="s">
        <v>2990</v>
      </c>
      <c r="C97" s="164" t="s">
        <v>3168</v>
      </c>
      <c r="D97" s="109" t="s">
        <v>3169</v>
      </c>
      <c r="E97" s="374"/>
      <c r="F97" s="110" t="s">
        <v>21</v>
      </c>
      <c r="G97" s="112">
        <v>1</v>
      </c>
      <c r="H97" s="49"/>
      <c r="I97" s="446">
        <f>ROUND(Tabela1716[[#This Row],[Količina]]*Tabela1716[[#This Row],[cena/EM]],2)</f>
        <v>0</v>
      </c>
    </row>
    <row r="98" spans="1:9" ht="102" x14ac:dyDescent="0.2">
      <c r="A98" s="192">
        <v>97</v>
      </c>
      <c r="B98" s="144" t="s">
        <v>2990</v>
      </c>
      <c r="C98" s="164" t="s">
        <v>3170</v>
      </c>
      <c r="D98" s="109" t="s">
        <v>3171</v>
      </c>
      <c r="E98" s="374"/>
      <c r="F98" s="110" t="s">
        <v>21</v>
      </c>
      <c r="G98" s="112">
        <v>1</v>
      </c>
      <c r="H98" s="49"/>
      <c r="I98" s="446">
        <f>ROUND(Tabela1716[[#This Row],[Količina]]*Tabela1716[[#This Row],[cena/EM]],2)</f>
        <v>0</v>
      </c>
    </row>
    <row r="99" spans="1:9" ht="63.75" x14ac:dyDescent="0.2">
      <c r="A99" s="192">
        <v>98</v>
      </c>
      <c r="B99" s="144" t="s">
        <v>2990</v>
      </c>
      <c r="C99" s="164" t="s">
        <v>3172</v>
      </c>
      <c r="D99" s="109" t="s">
        <v>3173</v>
      </c>
      <c r="E99" s="373"/>
      <c r="F99" s="110" t="s">
        <v>21</v>
      </c>
      <c r="G99" s="112">
        <v>2</v>
      </c>
      <c r="H99" s="49"/>
      <c r="I99" s="446">
        <f>ROUND(Tabela1716[[#This Row],[Količina]]*Tabela1716[[#This Row],[cena/EM]],2)</f>
        <v>0</v>
      </c>
    </row>
    <row r="100" spans="1:9" ht="153" x14ac:dyDescent="0.2">
      <c r="A100" s="192">
        <v>99</v>
      </c>
      <c r="B100" s="144" t="s">
        <v>2990</v>
      </c>
      <c r="C100" s="164" t="s">
        <v>3174</v>
      </c>
      <c r="D100" s="109" t="s">
        <v>3175</v>
      </c>
      <c r="E100" s="373"/>
      <c r="F100" s="110" t="s">
        <v>21</v>
      </c>
      <c r="G100" s="112">
        <v>1</v>
      </c>
      <c r="H100" s="49"/>
      <c r="I100" s="446">
        <f>ROUND(Tabela1716[[#This Row],[Količina]]*Tabela1716[[#This Row],[cena/EM]],2)</f>
        <v>0</v>
      </c>
    </row>
    <row r="101" spans="1:9" ht="127.5" x14ac:dyDescent="0.2">
      <c r="A101" s="192">
        <v>100</v>
      </c>
      <c r="B101" s="144" t="s">
        <v>2990</v>
      </c>
      <c r="C101" s="164" t="s">
        <v>3176</v>
      </c>
      <c r="D101" s="109" t="s">
        <v>3177</v>
      </c>
      <c r="E101" s="372"/>
      <c r="F101" s="110" t="s">
        <v>21</v>
      </c>
      <c r="G101" s="112">
        <v>1</v>
      </c>
      <c r="H101" s="49"/>
      <c r="I101" s="446">
        <f>ROUND(Tabela1716[[#This Row],[Količina]]*Tabela1716[[#This Row],[cena/EM]],2)</f>
        <v>0</v>
      </c>
    </row>
    <row r="102" spans="1:9" ht="76.5" x14ac:dyDescent="0.2">
      <c r="A102" s="192">
        <v>101</v>
      </c>
      <c r="B102" s="144" t="s">
        <v>2990</v>
      </c>
      <c r="C102" s="164" t="s">
        <v>3178</v>
      </c>
      <c r="D102" s="109" t="s">
        <v>3179</v>
      </c>
      <c r="E102" s="373"/>
      <c r="F102" s="110" t="s">
        <v>21</v>
      </c>
      <c r="G102" s="112">
        <v>3</v>
      </c>
      <c r="H102" s="49"/>
      <c r="I102" s="446">
        <f>ROUND(Tabela1716[[#This Row],[Količina]]*Tabela1716[[#This Row],[cena/EM]],2)</f>
        <v>0</v>
      </c>
    </row>
    <row r="103" spans="1:9" ht="51" x14ac:dyDescent="0.2">
      <c r="A103" s="192">
        <v>102</v>
      </c>
      <c r="B103" s="144" t="s">
        <v>2990</v>
      </c>
      <c r="C103" s="164" t="s">
        <v>3180</v>
      </c>
      <c r="D103" s="109" t="s">
        <v>3181</v>
      </c>
      <c r="E103" s="375"/>
      <c r="F103" s="110" t="s">
        <v>21</v>
      </c>
      <c r="G103" s="112">
        <v>1</v>
      </c>
      <c r="H103" s="49"/>
      <c r="I103" s="446">
        <f>ROUND(Tabela1716[[#This Row],[Količina]]*Tabela1716[[#This Row],[cena/EM]],2)</f>
        <v>0</v>
      </c>
    </row>
    <row r="104" spans="1:9" ht="76.5" x14ac:dyDescent="0.2">
      <c r="A104" s="192">
        <v>103</v>
      </c>
      <c r="B104" s="144" t="s">
        <v>2990</v>
      </c>
      <c r="C104" s="164" t="s">
        <v>3182</v>
      </c>
      <c r="D104" s="109" t="s">
        <v>3183</v>
      </c>
      <c r="E104" s="373"/>
      <c r="F104" s="110" t="s">
        <v>21</v>
      </c>
      <c r="G104" s="112">
        <v>3</v>
      </c>
      <c r="H104" s="49"/>
      <c r="I104" s="446">
        <f>ROUND(Tabela1716[[#This Row],[Količina]]*Tabela1716[[#This Row],[cena/EM]],2)</f>
        <v>0</v>
      </c>
    </row>
    <row r="105" spans="1:9" ht="89.25" x14ac:dyDescent="0.2">
      <c r="A105" s="192">
        <v>104</v>
      </c>
      <c r="B105" s="144" t="s">
        <v>2990</v>
      </c>
      <c r="C105" s="164" t="s">
        <v>3184</v>
      </c>
      <c r="D105" s="109" t="s">
        <v>3185</v>
      </c>
      <c r="E105" s="373"/>
      <c r="F105" s="110" t="s">
        <v>21</v>
      </c>
      <c r="G105" s="112">
        <v>3</v>
      </c>
      <c r="H105" s="49"/>
      <c r="I105" s="446">
        <f>ROUND(Tabela1716[[#This Row],[Količina]]*Tabela1716[[#This Row],[cena/EM]],2)</f>
        <v>0</v>
      </c>
    </row>
    <row r="106" spans="1:9" ht="89.25" x14ac:dyDescent="0.2">
      <c r="A106" s="192">
        <v>105</v>
      </c>
      <c r="B106" s="144" t="s">
        <v>2990</v>
      </c>
      <c r="C106" s="164" t="s">
        <v>3186</v>
      </c>
      <c r="D106" s="109" t="s">
        <v>3187</v>
      </c>
      <c r="E106" s="375"/>
      <c r="F106" s="110" t="s">
        <v>21</v>
      </c>
      <c r="G106" s="112">
        <v>4</v>
      </c>
      <c r="H106" s="49"/>
      <c r="I106" s="446">
        <f>ROUND(Tabela1716[[#This Row],[Količina]]*Tabela1716[[#This Row],[cena/EM]],2)</f>
        <v>0</v>
      </c>
    </row>
    <row r="107" spans="1:9" ht="76.5" x14ac:dyDescent="0.2">
      <c r="A107" s="192">
        <v>106</v>
      </c>
      <c r="B107" s="144" t="s">
        <v>2990</v>
      </c>
      <c r="C107" s="164" t="s">
        <v>3188</v>
      </c>
      <c r="D107" s="109" t="s">
        <v>3189</v>
      </c>
      <c r="E107" s="373"/>
      <c r="F107" s="110" t="s">
        <v>21</v>
      </c>
      <c r="G107" s="112">
        <v>3</v>
      </c>
      <c r="H107" s="49"/>
      <c r="I107" s="446">
        <f>ROUND(Tabela1716[[#This Row],[Količina]]*Tabela1716[[#This Row],[cena/EM]],2)</f>
        <v>0</v>
      </c>
    </row>
    <row r="108" spans="1:9" ht="63.75" x14ac:dyDescent="0.2">
      <c r="A108" s="192">
        <v>107</v>
      </c>
      <c r="B108" s="144" t="s">
        <v>2990</v>
      </c>
      <c r="C108" s="164" t="s">
        <v>3190</v>
      </c>
      <c r="D108" s="109" t="s">
        <v>3191</v>
      </c>
      <c r="E108" s="373"/>
      <c r="F108" s="110" t="s">
        <v>21</v>
      </c>
      <c r="G108" s="112">
        <v>3</v>
      </c>
      <c r="H108" s="49"/>
      <c r="I108" s="446">
        <f>ROUND(Tabela1716[[#This Row],[Količina]]*Tabela1716[[#This Row],[cena/EM]],2)</f>
        <v>0</v>
      </c>
    </row>
    <row r="109" spans="1:9" ht="63.75" x14ac:dyDescent="0.2">
      <c r="A109" s="192">
        <v>108</v>
      </c>
      <c r="B109" s="144" t="s">
        <v>2990</v>
      </c>
      <c r="C109" s="164" t="s">
        <v>3192</v>
      </c>
      <c r="D109" s="109" t="s">
        <v>3193</v>
      </c>
      <c r="E109" s="373"/>
      <c r="F109" s="110" t="s">
        <v>21</v>
      </c>
      <c r="G109" s="112">
        <v>2</v>
      </c>
      <c r="H109" s="49"/>
      <c r="I109" s="446">
        <f>ROUND(Tabela1716[[#This Row],[Količina]]*Tabela1716[[#This Row],[cena/EM]],2)</f>
        <v>0</v>
      </c>
    </row>
    <row r="110" spans="1:9" ht="76.5" x14ac:dyDescent="0.2">
      <c r="A110" s="192">
        <v>109</v>
      </c>
      <c r="B110" s="144" t="s">
        <v>2990</v>
      </c>
      <c r="C110" s="164" t="s">
        <v>3194</v>
      </c>
      <c r="D110" s="109" t="s">
        <v>3195</v>
      </c>
      <c r="E110" s="375"/>
      <c r="F110" s="110" t="s">
        <v>21</v>
      </c>
      <c r="G110" s="112">
        <v>1</v>
      </c>
      <c r="H110" s="49"/>
      <c r="I110" s="446">
        <f>ROUND(Tabela1716[[#This Row],[Količina]]*Tabela1716[[#This Row],[cena/EM]],2)</f>
        <v>0</v>
      </c>
    </row>
    <row r="111" spans="1:9" ht="102" x14ac:dyDescent="0.2">
      <c r="A111" s="192">
        <v>110</v>
      </c>
      <c r="B111" s="144" t="s">
        <v>2990</v>
      </c>
      <c r="C111" s="164" t="s">
        <v>3196</v>
      </c>
      <c r="D111" s="109" t="s">
        <v>3197</v>
      </c>
      <c r="E111" s="375"/>
      <c r="F111" s="110" t="s">
        <v>21</v>
      </c>
      <c r="G111" s="112">
        <v>1</v>
      </c>
      <c r="H111" s="49"/>
      <c r="I111" s="446">
        <f>ROUND(Tabela1716[[#This Row],[Količina]]*Tabela1716[[#This Row],[cena/EM]],2)</f>
        <v>0</v>
      </c>
    </row>
    <row r="112" spans="1:9" ht="76.5" x14ac:dyDescent="0.2">
      <c r="A112" s="192">
        <v>111</v>
      </c>
      <c r="B112" s="144" t="s">
        <v>2990</v>
      </c>
      <c r="C112" s="164" t="s">
        <v>3198</v>
      </c>
      <c r="D112" s="109" t="s">
        <v>3199</v>
      </c>
      <c r="E112" s="375"/>
      <c r="F112" s="110" t="s">
        <v>21</v>
      </c>
      <c r="G112" s="112">
        <v>1</v>
      </c>
      <c r="H112" s="49"/>
      <c r="I112" s="446">
        <f>ROUND(Tabela1716[[#This Row],[Količina]]*Tabela1716[[#This Row],[cena/EM]],2)</f>
        <v>0</v>
      </c>
    </row>
    <row r="113" spans="1:9" ht="89.25" x14ac:dyDescent="0.2">
      <c r="A113" s="192">
        <v>112</v>
      </c>
      <c r="B113" s="144" t="s">
        <v>2990</v>
      </c>
      <c r="C113" s="164" t="s">
        <v>3200</v>
      </c>
      <c r="D113" s="109" t="s">
        <v>3201</v>
      </c>
      <c r="E113" s="375"/>
      <c r="F113" s="110" t="s">
        <v>21</v>
      </c>
      <c r="G113" s="112">
        <v>1</v>
      </c>
      <c r="H113" s="49"/>
      <c r="I113" s="446">
        <f>ROUND(Tabela1716[[#This Row],[Količina]]*Tabela1716[[#This Row],[cena/EM]],2)</f>
        <v>0</v>
      </c>
    </row>
    <row r="114" spans="1:9" ht="76.5" x14ac:dyDescent="0.2">
      <c r="A114" s="192">
        <v>113</v>
      </c>
      <c r="B114" s="144" t="s">
        <v>2990</v>
      </c>
      <c r="C114" s="164" t="s">
        <v>3202</v>
      </c>
      <c r="D114" s="109" t="s">
        <v>3203</v>
      </c>
      <c r="E114" s="375"/>
      <c r="F114" s="110" t="s">
        <v>21</v>
      </c>
      <c r="G114" s="112">
        <v>1</v>
      </c>
      <c r="H114" s="49"/>
      <c r="I114" s="446">
        <f>ROUND(Tabela1716[[#This Row],[Količina]]*Tabela1716[[#This Row],[cena/EM]],2)</f>
        <v>0</v>
      </c>
    </row>
    <row r="115" spans="1:9" ht="25.5" x14ac:dyDescent="0.2">
      <c r="A115" s="192">
        <v>114</v>
      </c>
      <c r="B115" s="144" t="s">
        <v>2990</v>
      </c>
      <c r="C115" s="164" t="s">
        <v>3204</v>
      </c>
      <c r="D115" s="109" t="s">
        <v>3205</v>
      </c>
      <c r="E115" s="372"/>
      <c r="F115" s="110" t="s">
        <v>21</v>
      </c>
      <c r="G115" s="112">
        <v>1</v>
      </c>
      <c r="H115" s="49"/>
      <c r="I115" s="446">
        <f>ROUND(Tabela1716[[#This Row],[Količina]]*Tabela1716[[#This Row],[cena/EM]],2)</f>
        <v>0</v>
      </c>
    </row>
    <row r="116" spans="1:9" ht="38.25" x14ac:dyDescent="0.2">
      <c r="A116" s="192">
        <v>115</v>
      </c>
      <c r="B116" s="144" t="s">
        <v>2990</v>
      </c>
      <c r="C116" s="164" t="s">
        <v>3206</v>
      </c>
      <c r="D116" s="109" t="s">
        <v>3207</v>
      </c>
      <c r="E116" s="372"/>
      <c r="F116" s="110" t="s">
        <v>21</v>
      </c>
      <c r="G116" s="112">
        <v>1</v>
      </c>
      <c r="H116" s="49"/>
      <c r="I116" s="446">
        <f>ROUND(Tabela1716[[#This Row],[Količina]]*Tabela1716[[#This Row],[cena/EM]],2)</f>
        <v>0</v>
      </c>
    </row>
    <row r="117" spans="1:9" ht="25.5" x14ac:dyDescent="0.2">
      <c r="A117" s="192">
        <v>116</v>
      </c>
      <c r="B117" s="144" t="s">
        <v>2990</v>
      </c>
      <c r="C117" s="164" t="s">
        <v>3208</v>
      </c>
      <c r="D117" s="109" t="s">
        <v>3209</v>
      </c>
      <c r="E117" s="372"/>
      <c r="F117" s="110" t="s">
        <v>21</v>
      </c>
      <c r="G117" s="112">
        <v>1</v>
      </c>
      <c r="H117" s="49"/>
      <c r="I117" s="446">
        <f>ROUND(Tabela1716[[#This Row],[Količina]]*Tabela1716[[#This Row],[cena/EM]],2)</f>
        <v>0</v>
      </c>
    </row>
    <row r="118" spans="1:9" ht="38.25" x14ac:dyDescent="0.2">
      <c r="A118" s="192">
        <v>117</v>
      </c>
      <c r="B118" s="144" t="s">
        <v>2990</v>
      </c>
      <c r="C118" s="164" t="s">
        <v>3210</v>
      </c>
      <c r="D118" s="109" t="s">
        <v>3211</v>
      </c>
      <c r="E118" s="372"/>
      <c r="F118" s="110" t="s">
        <v>21</v>
      </c>
      <c r="G118" s="112">
        <v>2</v>
      </c>
      <c r="H118" s="49"/>
      <c r="I118" s="446">
        <f>ROUND(Tabela1716[[#This Row],[Količina]]*Tabela1716[[#This Row],[cena/EM]],2)</f>
        <v>0</v>
      </c>
    </row>
    <row r="119" spans="1:9" ht="25.5" x14ac:dyDescent="0.2">
      <c r="A119" s="192">
        <v>118</v>
      </c>
      <c r="B119" s="144" t="s">
        <v>2990</v>
      </c>
      <c r="C119" s="164" t="s">
        <v>3212</v>
      </c>
      <c r="D119" s="109" t="s">
        <v>3213</v>
      </c>
      <c r="E119" s="372"/>
      <c r="F119" s="110" t="s">
        <v>21</v>
      </c>
      <c r="G119" s="112">
        <v>4</v>
      </c>
      <c r="H119" s="49"/>
      <c r="I119" s="446">
        <f>ROUND(Tabela1716[[#This Row],[Količina]]*Tabela1716[[#This Row],[cena/EM]],2)</f>
        <v>0</v>
      </c>
    </row>
    <row r="120" spans="1:9" ht="25.5" x14ac:dyDescent="0.2">
      <c r="A120" s="192">
        <v>119</v>
      </c>
      <c r="B120" s="144" t="s">
        <v>2990</v>
      </c>
      <c r="C120" s="164" t="s">
        <v>3214</v>
      </c>
      <c r="D120" s="109" t="s">
        <v>3215</v>
      </c>
      <c r="E120" s="372"/>
      <c r="F120" s="110" t="s">
        <v>21</v>
      </c>
      <c r="G120" s="112">
        <v>1</v>
      </c>
      <c r="H120" s="49"/>
      <c r="I120" s="446">
        <f>ROUND(Tabela1716[[#This Row],[Količina]]*Tabela1716[[#This Row],[cena/EM]],2)</f>
        <v>0</v>
      </c>
    </row>
    <row r="121" spans="1:9" ht="38.25" x14ac:dyDescent="0.2">
      <c r="A121" s="192">
        <v>120</v>
      </c>
      <c r="B121" s="144" t="s">
        <v>2990</v>
      </c>
      <c r="C121" s="164" t="s">
        <v>3216</v>
      </c>
      <c r="D121" s="109" t="s">
        <v>3030</v>
      </c>
      <c r="E121" s="372"/>
      <c r="F121" s="110" t="s">
        <v>21</v>
      </c>
      <c r="G121" s="112">
        <v>1</v>
      </c>
      <c r="H121" s="49"/>
      <c r="I121" s="446">
        <f>ROUND(Tabela1716[[#This Row],[Količina]]*Tabela1716[[#This Row],[cena/EM]],2)</f>
        <v>0</v>
      </c>
    </row>
    <row r="122" spans="1:9" ht="76.5" x14ac:dyDescent="0.2">
      <c r="A122" s="192">
        <v>121</v>
      </c>
      <c r="B122" s="144" t="s">
        <v>2990</v>
      </c>
      <c r="C122" s="164" t="s">
        <v>3217</v>
      </c>
      <c r="D122" s="109" t="s">
        <v>3218</v>
      </c>
      <c r="E122" s="372"/>
      <c r="F122" s="110" t="s">
        <v>21</v>
      </c>
      <c r="G122" s="112">
        <v>2</v>
      </c>
      <c r="H122" s="49"/>
      <c r="I122" s="446">
        <f>ROUND(Tabela1716[[#This Row],[Količina]]*Tabela1716[[#This Row],[cena/EM]],2)</f>
        <v>0</v>
      </c>
    </row>
    <row r="123" spans="1:9" ht="76.5" x14ac:dyDescent="0.2">
      <c r="A123" s="192">
        <v>122</v>
      </c>
      <c r="B123" s="144" t="s">
        <v>2990</v>
      </c>
      <c r="C123" s="164" t="s">
        <v>3219</v>
      </c>
      <c r="D123" s="109" t="s">
        <v>3220</v>
      </c>
      <c r="E123" s="372"/>
      <c r="F123" s="110" t="s">
        <v>21</v>
      </c>
      <c r="G123" s="112">
        <v>1</v>
      </c>
      <c r="H123" s="49"/>
      <c r="I123" s="446">
        <f>ROUND(Tabela1716[[#This Row],[Količina]]*Tabela1716[[#This Row],[cena/EM]],2)</f>
        <v>0</v>
      </c>
    </row>
    <row r="124" spans="1:9" ht="229.5" x14ac:dyDescent="0.2">
      <c r="A124" s="192">
        <v>123</v>
      </c>
      <c r="B124" s="144" t="s">
        <v>2990</v>
      </c>
      <c r="C124" s="164" t="s">
        <v>3221</v>
      </c>
      <c r="D124" s="109" t="s">
        <v>3222</v>
      </c>
      <c r="E124" s="372"/>
      <c r="F124" s="110" t="s">
        <v>1043</v>
      </c>
      <c r="G124" s="112">
        <v>21</v>
      </c>
      <c r="H124" s="49"/>
      <c r="I124" s="446">
        <f>ROUND(Tabela1716[[#This Row],[Količina]]*Tabela1716[[#This Row],[cena/EM]],2)</f>
        <v>0</v>
      </c>
    </row>
    <row r="125" spans="1:9" ht="216.75" x14ac:dyDescent="0.2">
      <c r="A125" s="192">
        <v>124</v>
      </c>
      <c r="B125" s="144" t="s">
        <v>2990</v>
      </c>
      <c r="C125" s="164" t="s">
        <v>3223</v>
      </c>
      <c r="D125" s="109" t="s">
        <v>3224</v>
      </c>
      <c r="E125" s="372"/>
      <c r="F125" s="110" t="s">
        <v>1043</v>
      </c>
      <c r="G125" s="112">
        <v>56</v>
      </c>
      <c r="H125" s="49"/>
      <c r="I125" s="446">
        <f>ROUND(Tabela1716[[#This Row],[Količina]]*Tabela1716[[#This Row],[cena/EM]],2)</f>
        <v>0</v>
      </c>
    </row>
    <row r="126" spans="1:9" ht="216.75" x14ac:dyDescent="0.2">
      <c r="A126" s="192">
        <v>125</v>
      </c>
      <c r="B126" s="144" t="s">
        <v>2990</v>
      </c>
      <c r="C126" s="164" t="s">
        <v>3225</v>
      </c>
      <c r="D126" s="109" t="s">
        <v>3226</v>
      </c>
      <c r="E126" s="372"/>
      <c r="F126" s="110" t="s">
        <v>1043</v>
      </c>
      <c r="G126" s="112">
        <v>6</v>
      </c>
      <c r="H126" s="49"/>
      <c r="I126" s="446">
        <f>ROUND(Tabela1716[[#This Row],[Količina]]*Tabela1716[[#This Row],[cena/EM]],2)</f>
        <v>0</v>
      </c>
    </row>
    <row r="127" spans="1:9" ht="140.25" x14ac:dyDescent="0.2">
      <c r="A127" s="192">
        <v>126</v>
      </c>
      <c r="B127" s="144" t="s">
        <v>2990</v>
      </c>
      <c r="C127" s="164" t="s">
        <v>3227</v>
      </c>
      <c r="D127" s="109" t="s">
        <v>3228</v>
      </c>
      <c r="E127" s="372"/>
      <c r="F127" s="110" t="s">
        <v>1043</v>
      </c>
      <c r="G127" s="112">
        <v>36</v>
      </c>
      <c r="H127" s="49"/>
      <c r="I127" s="446">
        <f>ROUND(Tabela1716[[#This Row],[Količina]]*Tabela1716[[#This Row],[cena/EM]],2)</f>
        <v>0</v>
      </c>
    </row>
    <row r="128" spans="1:9" ht="140.25" x14ac:dyDescent="0.2">
      <c r="A128" s="192">
        <v>127</v>
      </c>
      <c r="B128" s="144" t="s">
        <v>2990</v>
      </c>
      <c r="C128" s="164" t="s">
        <v>3229</v>
      </c>
      <c r="D128" s="109" t="s">
        <v>3230</v>
      </c>
      <c r="E128" s="372"/>
      <c r="F128" s="110" t="s">
        <v>1043</v>
      </c>
      <c r="G128" s="112">
        <v>48</v>
      </c>
      <c r="H128" s="49"/>
      <c r="I128" s="446">
        <f>ROUND(Tabela1716[[#This Row],[Količina]]*Tabela1716[[#This Row],[cena/EM]],2)</f>
        <v>0</v>
      </c>
    </row>
    <row r="129" spans="1:9" ht="140.25" x14ac:dyDescent="0.2">
      <c r="A129" s="192">
        <v>128</v>
      </c>
      <c r="B129" s="144" t="s">
        <v>2990</v>
      </c>
      <c r="C129" s="164" t="s">
        <v>3231</v>
      </c>
      <c r="D129" s="109" t="s">
        <v>3228</v>
      </c>
      <c r="E129" s="372"/>
      <c r="F129" s="110" t="s">
        <v>1043</v>
      </c>
      <c r="G129" s="112">
        <v>52</v>
      </c>
      <c r="H129" s="49"/>
      <c r="I129" s="446">
        <f>ROUND(Tabela1716[[#This Row],[Količina]]*Tabela1716[[#This Row],[cena/EM]],2)</f>
        <v>0</v>
      </c>
    </row>
    <row r="130" spans="1:9" ht="127.5" x14ac:dyDescent="0.2">
      <c r="A130" s="192">
        <v>129</v>
      </c>
      <c r="B130" s="144" t="s">
        <v>2990</v>
      </c>
      <c r="C130" s="164" t="s">
        <v>3232</v>
      </c>
      <c r="D130" s="109" t="s">
        <v>3233</v>
      </c>
      <c r="E130" s="372"/>
      <c r="F130" s="110" t="s">
        <v>1043</v>
      </c>
      <c r="G130" s="112">
        <v>36</v>
      </c>
      <c r="H130" s="49"/>
      <c r="I130" s="446">
        <f>ROUND(Tabela1716[[#This Row],[Količina]]*Tabela1716[[#This Row],[cena/EM]],2)</f>
        <v>0</v>
      </c>
    </row>
    <row r="131" spans="1:9" ht="127.5" x14ac:dyDescent="0.2">
      <c r="A131" s="192">
        <v>130</v>
      </c>
      <c r="B131" s="144" t="s">
        <v>2990</v>
      </c>
      <c r="C131" s="164" t="s">
        <v>3234</v>
      </c>
      <c r="D131" s="109" t="s">
        <v>3235</v>
      </c>
      <c r="E131" s="372"/>
      <c r="F131" s="110" t="s">
        <v>1043</v>
      </c>
      <c r="G131" s="112">
        <v>48</v>
      </c>
      <c r="H131" s="49"/>
      <c r="I131" s="446">
        <f>ROUND(Tabela1716[[#This Row],[Količina]]*Tabela1716[[#This Row],[cena/EM]],2)</f>
        <v>0</v>
      </c>
    </row>
    <row r="132" spans="1:9" ht="127.5" x14ac:dyDescent="0.2">
      <c r="A132" s="192">
        <v>131</v>
      </c>
      <c r="B132" s="144" t="s">
        <v>2990</v>
      </c>
      <c r="C132" s="164" t="s">
        <v>3236</v>
      </c>
      <c r="D132" s="109" t="s">
        <v>3233</v>
      </c>
      <c r="E132" s="372"/>
      <c r="F132" s="110" t="s">
        <v>1043</v>
      </c>
      <c r="G132" s="112">
        <v>52</v>
      </c>
      <c r="H132" s="49"/>
      <c r="I132" s="446">
        <f>ROUND(Tabela1716[[#This Row],[Količina]]*Tabela1716[[#This Row],[cena/EM]],2)</f>
        <v>0</v>
      </c>
    </row>
    <row r="133" spans="1:9" ht="51" x14ac:dyDescent="0.2">
      <c r="A133" s="192">
        <v>132</v>
      </c>
      <c r="B133" s="144" t="s">
        <v>2990</v>
      </c>
      <c r="C133" s="164" t="s">
        <v>3237</v>
      </c>
      <c r="D133" s="109" t="s">
        <v>3238</v>
      </c>
      <c r="E133" s="372"/>
      <c r="F133" s="110" t="s">
        <v>1043</v>
      </c>
      <c r="G133" s="112">
        <v>8</v>
      </c>
      <c r="H133" s="49"/>
      <c r="I133" s="446">
        <f>ROUND(Tabela1716[[#This Row],[Količina]]*Tabela1716[[#This Row],[cena/EM]],2)</f>
        <v>0</v>
      </c>
    </row>
    <row r="134" spans="1:9" ht="51" x14ac:dyDescent="0.2">
      <c r="A134" s="192">
        <v>133</v>
      </c>
      <c r="B134" s="144" t="s">
        <v>2990</v>
      </c>
      <c r="C134" s="164" t="s">
        <v>3239</v>
      </c>
      <c r="D134" s="109" t="s">
        <v>3240</v>
      </c>
      <c r="E134" s="372"/>
      <c r="F134" s="110" t="s">
        <v>1043</v>
      </c>
      <c r="G134" s="112">
        <v>10</v>
      </c>
      <c r="H134" s="49"/>
      <c r="I134" s="446">
        <f>ROUND(Tabela1716[[#This Row],[Količina]]*Tabela1716[[#This Row],[cena/EM]],2)</f>
        <v>0</v>
      </c>
    </row>
    <row r="135" spans="1:9" ht="38.25" x14ac:dyDescent="0.25">
      <c r="A135" s="192">
        <v>134</v>
      </c>
      <c r="B135" s="144" t="s">
        <v>2990</v>
      </c>
      <c r="C135" s="164" t="s">
        <v>3241</v>
      </c>
      <c r="D135" s="109" t="s">
        <v>3242</v>
      </c>
      <c r="E135" s="376"/>
      <c r="F135" s="110" t="s">
        <v>1043</v>
      </c>
      <c r="G135" s="112">
        <v>10</v>
      </c>
      <c r="H135" s="49"/>
      <c r="I135" s="446">
        <f>ROUND(Tabela1716[[#This Row],[Količina]]*Tabela1716[[#This Row],[cena/EM]],2)</f>
        <v>0</v>
      </c>
    </row>
    <row r="136" spans="1:9" ht="25.5" x14ac:dyDescent="0.25">
      <c r="A136" s="192">
        <v>135</v>
      </c>
      <c r="B136" s="144" t="s">
        <v>2990</v>
      </c>
      <c r="C136" s="164" t="s">
        <v>3243</v>
      </c>
      <c r="D136" s="109" t="s">
        <v>3244</v>
      </c>
      <c r="E136" s="115"/>
      <c r="F136" s="110" t="s">
        <v>24</v>
      </c>
      <c r="G136" s="112">
        <v>1</v>
      </c>
      <c r="H136" s="49"/>
      <c r="I136" s="446">
        <f>ROUND(Tabela1716[[#This Row],[Količina]]*Tabela1716[[#This Row],[cena/EM]],2)</f>
        <v>0</v>
      </c>
    </row>
    <row r="137" spans="1:9" ht="25.5" x14ac:dyDescent="0.25">
      <c r="A137" s="192">
        <v>136</v>
      </c>
      <c r="B137" s="144" t="s">
        <v>2990</v>
      </c>
      <c r="C137" s="164" t="s">
        <v>3245</v>
      </c>
      <c r="D137" s="109" t="s">
        <v>3246</v>
      </c>
      <c r="E137" s="115"/>
      <c r="F137" s="110" t="s">
        <v>24</v>
      </c>
      <c r="G137" s="112">
        <v>2</v>
      </c>
      <c r="H137" s="49"/>
      <c r="I137" s="446">
        <f>ROUND(Tabela1716[[#This Row],[Količina]]*Tabela1716[[#This Row],[cena/EM]],2)</f>
        <v>0</v>
      </c>
    </row>
    <row r="138" spans="1:9" ht="25.5" x14ac:dyDescent="0.25">
      <c r="A138" s="192">
        <v>137</v>
      </c>
      <c r="B138" s="144" t="s">
        <v>2990</v>
      </c>
      <c r="C138" s="164" t="s">
        <v>3247</v>
      </c>
      <c r="D138" s="109" t="s">
        <v>3248</v>
      </c>
      <c r="E138" s="376"/>
      <c r="F138" s="110" t="s">
        <v>1080</v>
      </c>
      <c r="G138" s="112">
        <v>27</v>
      </c>
      <c r="H138" s="49"/>
      <c r="I138" s="446">
        <f>ROUND(Tabela1716[[#This Row],[Količina]]*Tabela1716[[#This Row],[cena/EM]],2)</f>
        <v>0</v>
      </c>
    </row>
    <row r="139" spans="1:9" x14ac:dyDescent="0.25">
      <c r="A139" s="192">
        <v>138</v>
      </c>
      <c r="B139" s="170" t="s">
        <v>2990</v>
      </c>
      <c r="C139" s="171" t="s">
        <v>3249</v>
      </c>
      <c r="D139" s="358" t="s">
        <v>3250</v>
      </c>
      <c r="E139" s="98"/>
      <c r="F139" s="62">
        <f>ROUND(SUM(F140:F141),2)</f>
        <v>0</v>
      </c>
      <c r="G139" s="62"/>
      <c r="H139" s="62"/>
      <c r="I139" s="62"/>
    </row>
    <row r="140" spans="1:9" x14ac:dyDescent="0.25">
      <c r="A140" s="192">
        <v>139</v>
      </c>
      <c r="B140" s="361" t="s">
        <v>2990</v>
      </c>
      <c r="C140" s="362" t="s">
        <v>3251</v>
      </c>
      <c r="D140" s="363" t="s">
        <v>3250</v>
      </c>
      <c r="E140" s="364"/>
      <c r="F140" s="172">
        <f>ROUND(F142,2)</f>
        <v>0</v>
      </c>
      <c r="G140" s="172"/>
      <c r="H140" s="172"/>
      <c r="I140" s="366"/>
    </row>
    <row r="141" spans="1:9" x14ac:dyDescent="0.25">
      <c r="A141" s="192">
        <v>140</v>
      </c>
      <c r="B141" s="361" t="s">
        <v>2990</v>
      </c>
      <c r="C141" s="362" t="s">
        <v>3252</v>
      </c>
      <c r="D141" s="363" t="s">
        <v>3253</v>
      </c>
      <c r="E141" s="364"/>
      <c r="F141" s="172">
        <f>ROUND(F155,2)</f>
        <v>0</v>
      </c>
      <c r="G141" s="172"/>
      <c r="H141" s="172"/>
      <c r="I141" s="366"/>
    </row>
    <row r="142" spans="1:9" x14ac:dyDescent="0.25">
      <c r="A142" s="192">
        <v>141</v>
      </c>
      <c r="B142" s="367" t="s">
        <v>2990</v>
      </c>
      <c r="C142" s="368" t="s">
        <v>3251</v>
      </c>
      <c r="D142" s="369" t="s">
        <v>3250</v>
      </c>
      <c r="E142" s="143"/>
      <c r="F142" s="104">
        <f>ROUND(SUM(I143:I154),2)</f>
        <v>0</v>
      </c>
      <c r="G142" s="105"/>
      <c r="H142" s="105"/>
      <c r="I142" s="80"/>
    </row>
    <row r="143" spans="1:9" ht="102" x14ac:dyDescent="0.2">
      <c r="A143" s="192">
        <v>142</v>
      </c>
      <c r="B143" s="144" t="s">
        <v>2990</v>
      </c>
      <c r="C143" s="164" t="s">
        <v>3254</v>
      </c>
      <c r="D143" s="109" t="s">
        <v>3255</v>
      </c>
      <c r="E143" s="374"/>
      <c r="F143" s="110" t="s">
        <v>21</v>
      </c>
      <c r="G143" s="112">
        <v>2</v>
      </c>
      <c r="H143" s="49"/>
      <c r="I143" s="446">
        <f>ROUND(Tabela1716[[#This Row],[Količina]]*Tabela1716[[#This Row],[cena/EM]],2)</f>
        <v>0</v>
      </c>
    </row>
    <row r="144" spans="1:9" ht="89.25" x14ac:dyDescent="0.2">
      <c r="A144" s="192">
        <v>143</v>
      </c>
      <c r="B144" s="144" t="s">
        <v>2990</v>
      </c>
      <c r="C144" s="164" t="s">
        <v>3256</v>
      </c>
      <c r="D144" s="109" t="s">
        <v>3257</v>
      </c>
      <c r="E144" s="374"/>
      <c r="F144" s="110" t="s">
        <v>21</v>
      </c>
      <c r="G144" s="112">
        <v>2</v>
      </c>
      <c r="H144" s="49"/>
      <c r="I144" s="446">
        <f>ROUND(Tabela1716[[#This Row],[Količina]]*Tabela1716[[#This Row],[cena/EM]],2)</f>
        <v>0</v>
      </c>
    </row>
    <row r="145" spans="1:9" ht="63.75" x14ac:dyDescent="0.2">
      <c r="A145" s="192">
        <v>144</v>
      </c>
      <c r="B145" s="144" t="s">
        <v>2990</v>
      </c>
      <c r="C145" s="164" t="s">
        <v>3258</v>
      </c>
      <c r="D145" s="109" t="s">
        <v>3259</v>
      </c>
      <c r="E145" s="374"/>
      <c r="F145" s="110" t="s">
        <v>21</v>
      </c>
      <c r="G145" s="112">
        <v>1</v>
      </c>
      <c r="H145" s="49"/>
      <c r="I145" s="446">
        <f>ROUND(Tabela1716[[#This Row],[Količina]]*Tabela1716[[#This Row],[cena/EM]],2)</f>
        <v>0</v>
      </c>
    </row>
    <row r="146" spans="1:9" ht="178.5" x14ac:dyDescent="0.2">
      <c r="A146" s="192">
        <v>145</v>
      </c>
      <c r="B146" s="144" t="s">
        <v>2990</v>
      </c>
      <c r="C146" s="164" t="s">
        <v>3260</v>
      </c>
      <c r="D146" s="109" t="s">
        <v>3261</v>
      </c>
      <c r="E146" s="374"/>
      <c r="F146" s="110" t="s">
        <v>21</v>
      </c>
      <c r="G146" s="112">
        <v>1</v>
      </c>
      <c r="H146" s="49"/>
      <c r="I146" s="446">
        <f>ROUND(Tabela1716[[#This Row],[Količina]]*Tabela1716[[#This Row],[cena/EM]],2)</f>
        <v>0</v>
      </c>
    </row>
    <row r="147" spans="1:9" ht="63.75" x14ac:dyDescent="0.2">
      <c r="A147" s="192">
        <v>146</v>
      </c>
      <c r="B147" s="144" t="s">
        <v>2990</v>
      </c>
      <c r="C147" s="164" t="s">
        <v>3262</v>
      </c>
      <c r="D147" s="109" t="s">
        <v>3263</v>
      </c>
      <c r="E147" s="374"/>
      <c r="F147" s="110" t="s">
        <v>21</v>
      </c>
      <c r="G147" s="112">
        <v>1</v>
      </c>
      <c r="H147" s="49"/>
      <c r="I147" s="446">
        <f>ROUND(Tabela1716[[#This Row],[Količina]]*Tabela1716[[#This Row],[cena/EM]],2)</f>
        <v>0</v>
      </c>
    </row>
    <row r="148" spans="1:9" ht="140.25" x14ac:dyDescent="0.2">
      <c r="A148" s="192">
        <v>147</v>
      </c>
      <c r="B148" s="144" t="s">
        <v>2990</v>
      </c>
      <c r="C148" s="164" t="s">
        <v>3264</v>
      </c>
      <c r="D148" s="109" t="s">
        <v>3265</v>
      </c>
      <c r="E148" s="374"/>
      <c r="F148" s="110" t="s">
        <v>21</v>
      </c>
      <c r="G148" s="112">
        <v>2</v>
      </c>
      <c r="H148" s="49"/>
      <c r="I148" s="446">
        <f>ROUND(Tabela1716[[#This Row],[Količina]]*Tabela1716[[#This Row],[cena/EM]],2)</f>
        <v>0</v>
      </c>
    </row>
    <row r="149" spans="1:9" x14ac:dyDescent="0.2">
      <c r="A149" s="192">
        <v>148</v>
      </c>
      <c r="B149" s="144" t="s">
        <v>2990</v>
      </c>
      <c r="C149" s="164" t="s">
        <v>3266</v>
      </c>
      <c r="D149" s="109" t="s">
        <v>3267</v>
      </c>
      <c r="E149" s="377"/>
      <c r="F149" s="110" t="s">
        <v>1043</v>
      </c>
      <c r="G149" s="112">
        <v>10</v>
      </c>
      <c r="H149" s="49"/>
      <c r="I149" s="446">
        <f>ROUND(Tabela1716[[#This Row],[Količina]]*Tabela1716[[#This Row],[cena/EM]],2)</f>
        <v>0</v>
      </c>
    </row>
    <row r="150" spans="1:9" x14ac:dyDescent="0.2">
      <c r="A150" s="192">
        <v>149</v>
      </c>
      <c r="B150" s="144" t="s">
        <v>2990</v>
      </c>
      <c r="C150" s="164" t="s">
        <v>3268</v>
      </c>
      <c r="D150" s="109" t="s">
        <v>3269</v>
      </c>
      <c r="E150" s="372"/>
      <c r="F150" s="110" t="s">
        <v>21</v>
      </c>
      <c r="G150" s="112">
        <v>3</v>
      </c>
      <c r="H150" s="49"/>
      <c r="I150" s="446">
        <f>ROUND(Tabela1716[[#This Row],[Količina]]*Tabela1716[[#This Row],[cena/EM]],2)</f>
        <v>0</v>
      </c>
    </row>
    <row r="151" spans="1:9" x14ac:dyDescent="0.2">
      <c r="A151" s="192">
        <v>150</v>
      </c>
      <c r="B151" s="144" t="s">
        <v>2990</v>
      </c>
      <c r="C151" s="164" t="s">
        <v>3270</v>
      </c>
      <c r="D151" s="109" t="s">
        <v>3271</v>
      </c>
      <c r="E151" s="372"/>
      <c r="F151" s="110" t="s">
        <v>21</v>
      </c>
      <c r="G151" s="112">
        <v>3</v>
      </c>
      <c r="H151" s="49"/>
      <c r="I151" s="446">
        <f>ROUND(Tabela1716[[#This Row],[Količina]]*Tabela1716[[#This Row],[cena/EM]],2)</f>
        <v>0</v>
      </c>
    </row>
    <row r="152" spans="1:9" ht="25.5" x14ac:dyDescent="0.2">
      <c r="A152" s="192">
        <v>151</v>
      </c>
      <c r="B152" s="144" t="s">
        <v>2990</v>
      </c>
      <c r="C152" s="164" t="s">
        <v>3272</v>
      </c>
      <c r="D152" s="109" t="s">
        <v>3273</v>
      </c>
      <c r="E152" s="377"/>
      <c r="F152" s="110" t="s">
        <v>21</v>
      </c>
      <c r="G152" s="112">
        <v>5</v>
      </c>
      <c r="H152" s="49"/>
      <c r="I152" s="446">
        <f>ROUND(Tabela1716[[#This Row],[Količina]]*Tabela1716[[#This Row],[cena/EM]],2)</f>
        <v>0</v>
      </c>
    </row>
    <row r="153" spans="1:9" ht="25.5" x14ac:dyDescent="0.2">
      <c r="A153" s="192">
        <v>152</v>
      </c>
      <c r="B153" s="144" t="s">
        <v>2990</v>
      </c>
      <c r="C153" s="164" t="s">
        <v>3274</v>
      </c>
      <c r="D153" s="109" t="s">
        <v>3275</v>
      </c>
      <c r="E153" s="377"/>
      <c r="F153" s="110" t="s">
        <v>1043</v>
      </c>
      <c r="G153" s="112">
        <v>200</v>
      </c>
      <c r="H153" s="49"/>
      <c r="I153" s="446">
        <f>ROUND(Tabela1716[[#This Row],[Količina]]*Tabela1716[[#This Row],[cena/EM]],2)</f>
        <v>0</v>
      </c>
    </row>
    <row r="154" spans="1:9" ht="25.5" x14ac:dyDescent="0.2">
      <c r="A154" s="192">
        <v>153</v>
      </c>
      <c r="B154" s="144" t="s">
        <v>2990</v>
      </c>
      <c r="C154" s="164" t="s">
        <v>3276</v>
      </c>
      <c r="D154" s="109" t="s">
        <v>3277</v>
      </c>
      <c r="E154" s="377"/>
      <c r="F154" s="110" t="s">
        <v>24</v>
      </c>
      <c r="G154" s="112">
        <v>1</v>
      </c>
      <c r="H154" s="49"/>
      <c r="I154" s="446">
        <f>ROUND(Tabela1716[[#This Row],[Količina]]*Tabela1716[[#This Row],[cena/EM]],2)</f>
        <v>0</v>
      </c>
    </row>
    <row r="155" spans="1:9" x14ac:dyDescent="0.25">
      <c r="A155" s="192">
        <v>154</v>
      </c>
      <c r="B155" s="367" t="s">
        <v>2990</v>
      </c>
      <c r="C155" s="368" t="s">
        <v>3252</v>
      </c>
      <c r="D155" s="369" t="s">
        <v>3253</v>
      </c>
      <c r="E155" s="143"/>
      <c r="F155" s="104">
        <f>ROUND(SUM(I156:I167),2)</f>
        <v>0</v>
      </c>
      <c r="G155" s="105"/>
      <c r="H155" s="105"/>
      <c r="I155" s="80"/>
    </row>
    <row r="156" spans="1:9" ht="38.25" x14ac:dyDescent="0.2">
      <c r="A156" s="192">
        <v>155</v>
      </c>
      <c r="B156" s="144" t="s">
        <v>2990</v>
      </c>
      <c r="C156" s="164" t="s">
        <v>3278</v>
      </c>
      <c r="D156" s="109" t="s">
        <v>3279</v>
      </c>
      <c r="E156" s="377"/>
      <c r="F156" s="110"/>
      <c r="G156" s="112"/>
      <c r="H156" s="112"/>
      <c r="I156" s="370"/>
    </row>
    <row r="157" spans="1:9" ht="25.5" x14ac:dyDescent="0.2">
      <c r="A157" s="192">
        <v>156</v>
      </c>
      <c r="B157" s="144" t="s">
        <v>2990</v>
      </c>
      <c r="C157" s="164" t="s">
        <v>3280</v>
      </c>
      <c r="D157" s="109" t="s">
        <v>3281</v>
      </c>
      <c r="E157" s="377"/>
      <c r="F157" s="110" t="s">
        <v>1043</v>
      </c>
      <c r="G157" s="112">
        <v>10</v>
      </c>
      <c r="H157" s="49"/>
      <c r="I157" s="446">
        <f>ROUND(Tabela1716[[#This Row],[Količina]]*Tabela1716[[#This Row],[cena/EM]],2)</f>
        <v>0</v>
      </c>
    </row>
    <row r="158" spans="1:9" ht="38.25" x14ac:dyDescent="0.2">
      <c r="A158" s="192">
        <v>157</v>
      </c>
      <c r="B158" s="223" t="s">
        <v>2990</v>
      </c>
      <c r="C158" s="164" t="s">
        <v>3282</v>
      </c>
      <c r="D158" s="378" t="s">
        <v>3284</v>
      </c>
      <c r="E158" s="379"/>
      <c r="F158" s="380" t="s">
        <v>24</v>
      </c>
      <c r="G158" s="112"/>
      <c r="H158" s="112"/>
      <c r="I158" s="370"/>
    </row>
    <row r="159" spans="1:9" ht="63.75" x14ac:dyDescent="0.25">
      <c r="A159" s="192">
        <v>158</v>
      </c>
      <c r="B159" s="223" t="s">
        <v>2990</v>
      </c>
      <c r="C159" s="164" t="s">
        <v>3283</v>
      </c>
      <c r="D159" s="378" t="s">
        <v>3287</v>
      </c>
      <c r="E159" s="381"/>
      <c r="F159" s="380" t="s">
        <v>24</v>
      </c>
      <c r="G159" s="112">
        <v>1</v>
      </c>
      <c r="H159" s="49"/>
      <c r="I159" s="446">
        <f>ROUND(Tabela1716[[#This Row],[Količina]]*Tabela1716[[#This Row],[cena/EM]],2)</f>
        <v>0</v>
      </c>
    </row>
    <row r="160" spans="1:9" ht="76.5" x14ac:dyDescent="0.25">
      <c r="A160" s="192">
        <v>159</v>
      </c>
      <c r="B160" s="144" t="s">
        <v>2990</v>
      </c>
      <c r="C160" s="164" t="s">
        <v>3285</v>
      </c>
      <c r="D160" s="109" t="s">
        <v>3289</v>
      </c>
      <c r="E160" s="382"/>
      <c r="F160" s="110" t="s">
        <v>318</v>
      </c>
      <c r="G160" s="112">
        <v>12</v>
      </c>
      <c r="H160" s="49"/>
      <c r="I160" s="446">
        <f>ROUND(Tabela1716[[#This Row],[Količina]]*Tabela1716[[#This Row],[cena/EM]],2)</f>
        <v>0</v>
      </c>
    </row>
    <row r="161" spans="1:9" ht="51" x14ac:dyDescent="0.25">
      <c r="A161" s="192">
        <v>160</v>
      </c>
      <c r="B161" s="144" t="s">
        <v>2990</v>
      </c>
      <c r="C161" s="164" t="s">
        <v>3286</v>
      </c>
      <c r="D161" s="109" t="s">
        <v>3291</v>
      </c>
      <c r="E161" s="382"/>
      <c r="F161" s="110" t="s">
        <v>318</v>
      </c>
      <c r="G161" s="112">
        <v>1.5</v>
      </c>
      <c r="H161" s="49"/>
      <c r="I161" s="446">
        <f>ROUND(Tabela1716[[#This Row],[Količina]]*Tabela1716[[#This Row],[cena/EM]],2)</f>
        <v>0</v>
      </c>
    </row>
    <row r="162" spans="1:9" x14ac:dyDescent="0.25">
      <c r="A162" s="192">
        <v>161</v>
      </c>
      <c r="B162" s="144" t="s">
        <v>2990</v>
      </c>
      <c r="C162" s="164" t="s">
        <v>3288</v>
      </c>
      <c r="D162" s="109" t="s">
        <v>3293</v>
      </c>
      <c r="E162" s="382"/>
      <c r="F162" s="110" t="s">
        <v>78</v>
      </c>
      <c r="G162" s="112">
        <v>5</v>
      </c>
      <c r="H162" s="49"/>
      <c r="I162" s="446">
        <f>ROUND(Tabela1716[[#This Row],[Količina]]*Tabela1716[[#This Row],[cena/EM]],2)</f>
        <v>0</v>
      </c>
    </row>
    <row r="163" spans="1:9" x14ac:dyDescent="0.25">
      <c r="A163" s="192">
        <v>162</v>
      </c>
      <c r="B163" s="144" t="s">
        <v>2990</v>
      </c>
      <c r="C163" s="164" t="s">
        <v>3290</v>
      </c>
      <c r="D163" s="109" t="s">
        <v>3295</v>
      </c>
      <c r="E163" s="382"/>
      <c r="F163" s="110" t="s">
        <v>318</v>
      </c>
      <c r="G163" s="112">
        <v>3</v>
      </c>
      <c r="H163" s="49"/>
      <c r="I163" s="446">
        <f>ROUND(Tabela1716[[#This Row],[Količina]]*Tabela1716[[#This Row],[cena/EM]],2)</f>
        <v>0</v>
      </c>
    </row>
    <row r="164" spans="1:9" ht="102" x14ac:dyDescent="0.25">
      <c r="A164" s="192">
        <v>163</v>
      </c>
      <c r="B164" s="144" t="s">
        <v>2990</v>
      </c>
      <c r="C164" s="164" t="s">
        <v>3292</v>
      </c>
      <c r="D164" s="109" t="s">
        <v>3297</v>
      </c>
      <c r="E164" s="382"/>
      <c r="F164" s="110" t="s">
        <v>318</v>
      </c>
      <c r="G164" s="112">
        <v>10</v>
      </c>
      <c r="H164" s="49"/>
      <c r="I164" s="446">
        <f>ROUND(Tabela1716[[#This Row],[Količina]]*Tabela1716[[#This Row],[cena/EM]],2)</f>
        <v>0</v>
      </c>
    </row>
    <row r="165" spans="1:9" ht="25.5" x14ac:dyDescent="0.2">
      <c r="A165" s="192">
        <v>164</v>
      </c>
      <c r="B165" s="144" t="s">
        <v>2990</v>
      </c>
      <c r="C165" s="164" t="s">
        <v>3294</v>
      </c>
      <c r="D165" s="109" t="s">
        <v>3299</v>
      </c>
      <c r="E165" s="377"/>
      <c r="F165" s="110" t="s">
        <v>318</v>
      </c>
      <c r="G165" s="112">
        <v>5</v>
      </c>
      <c r="H165" s="49"/>
      <c r="I165" s="446">
        <f>ROUND(Tabela1716[[#This Row],[Količina]]*Tabela1716[[#This Row],[cena/EM]],2)</f>
        <v>0</v>
      </c>
    </row>
    <row r="166" spans="1:9" ht="25.5" x14ac:dyDescent="0.2">
      <c r="A166" s="192">
        <v>165</v>
      </c>
      <c r="B166" s="144" t="s">
        <v>2990</v>
      </c>
      <c r="C166" s="164" t="s">
        <v>3296</v>
      </c>
      <c r="D166" s="109" t="s">
        <v>3300</v>
      </c>
      <c r="E166" s="372"/>
      <c r="F166" s="110" t="s">
        <v>318</v>
      </c>
      <c r="G166" s="112">
        <v>0.6</v>
      </c>
      <c r="H166" s="49"/>
      <c r="I166" s="446">
        <f>ROUND(Tabela1716[[#This Row],[Količina]]*Tabela1716[[#This Row],[cena/EM]],2)</f>
        <v>0</v>
      </c>
    </row>
    <row r="167" spans="1:9" x14ac:dyDescent="0.25">
      <c r="A167" s="192">
        <v>166</v>
      </c>
      <c r="B167" s="144" t="s">
        <v>2990</v>
      </c>
      <c r="C167" s="164" t="s">
        <v>3298</v>
      </c>
      <c r="D167" s="109" t="s">
        <v>3301</v>
      </c>
      <c r="E167" s="115"/>
      <c r="F167" s="110" t="s">
        <v>21</v>
      </c>
      <c r="G167" s="112">
        <v>1</v>
      </c>
      <c r="H167" s="49"/>
      <c r="I167" s="446">
        <f>ROUND(Tabela1716[[#This Row],[Količina]]*Tabela1716[[#This Row],[cena/EM]],2)</f>
        <v>0</v>
      </c>
    </row>
    <row r="168" spans="1:9" x14ac:dyDescent="0.25">
      <c r="A168" s="192">
        <v>167</v>
      </c>
      <c r="B168" s="170" t="s">
        <v>2990</v>
      </c>
      <c r="C168" s="171" t="s">
        <v>3302</v>
      </c>
      <c r="D168" s="358" t="s">
        <v>3303</v>
      </c>
      <c r="E168" s="98"/>
      <c r="F168" s="62">
        <f>ROUND(SUM(F169:F169),2)</f>
        <v>0</v>
      </c>
      <c r="G168" s="62"/>
      <c r="H168" s="62"/>
      <c r="I168" s="62"/>
    </row>
    <row r="169" spans="1:9" x14ac:dyDescent="0.25">
      <c r="A169" s="192">
        <v>168</v>
      </c>
      <c r="B169" s="361" t="s">
        <v>2990</v>
      </c>
      <c r="C169" s="362" t="s">
        <v>3304</v>
      </c>
      <c r="D169" s="363" t="s">
        <v>3303</v>
      </c>
      <c r="E169" s="364"/>
      <c r="F169" s="172">
        <f>ROUND(F170,2)</f>
        <v>0</v>
      </c>
      <c r="G169" s="172"/>
      <c r="H169" s="172"/>
      <c r="I169" s="366"/>
    </row>
    <row r="170" spans="1:9" x14ac:dyDescent="0.25">
      <c r="A170" s="192">
        <v>169</v>
      </c>
      <c r="B170" s="367" t="s">
        <v>2990</v>
      </c>
      <c r="C170" s="368" t="s">
        <v>3304</v>
      </c>
      <c r="D170" s="369" t="s">
        <v>3303</v>
      </c>
      <c r="E170" s="143"/>
      <c r="F170" s="104">
        <f>ROUND(SUM(I171:I199),2)</f>
        <v>0</v>
      </c>
      <c r="G170" s="105"/>
      <c r="H170" s="105"/>
      <c r="I170" s="80"/>
    </row>
    <row r="171" spans="1:9" ht="331.5" x14ac:dyDescent="0.2">
      <c r="A171" s="192">
        <v>170</v>
      </c>
      <c r="B171" s="281" t="s">
        <v>2990</v>
      </c>
      <c r="C171" s="385" t="s">
        <v>3305</v>
      </c>
      <c r="D171" s="386" t="s">
        <v>3306</v>
      </c>
      <c r="E171" s="387"/>
      <c r="F171" s="388" t="s">
        <v>24</v>
      </c>
      <c r="G171" s="128">
        <v>1</v>
      </c>
      <c r="H171" s="49"/>
      <c r="I171" s="447">
        <f>ROUND(Tabela1716[[#This Row],[Količina]]*Tabela1716[[#This Row],[cena/EM]],2)</f>
        <v>0</v>
      </c>
    </row>
    <row r="172" spans="1:9" ht="382.5" x14ac:dyDescent="0.25">
      <c r="A172" s="192">
        <v>171</v>
      </c>
      <c r="B172" s="389"/>
      <c r="C172" s="390"/>
      <c r="D172" s="391" t="s">
        <v>3476</v>
      </c>
      <c r="E172" s="392" t="s">
        <v>3480</v>
      </c>
      <c r="F172" s="393"/>
      <c r="G172" s="394"/>
      <c r="H172" s="394"/>
      <c r="I172" s="395"/>
    </row>
    <row r="173" spans="1:9" ht="255" x14ac:dyDescent="0.2">
      <c r="A173" s="192">
        <v>172</v>
      </c>
      <c r="B173" s="144" t="s">
        <v>2990</v>
      </c>
      <c r="C173" s="164" t="s">
        <v>3307</v>
      </c>
      <c r="D173" s="109" t="s">
        <v>3308</v>
      </c>
      <c r="E173" s="374"/>
      <c r="F173" s="110" t="s">
        <v>24</v>
      </c>
      <c r="G173" s="112">
        <v>1</v>
      </c>
      <c r="H173" s="49"/>
      <c r="I173" s="446">
        <f>ROUND(Tabela1716[[#This Row],[Količina]]*Tabela1716[[#This Row],[cena/EM]],2)</f>
        <v>0</v>
      </c>
    </row>
    <row r="174" spans="1:9" ht="178.5" x14ac:dyDescent="0.2">
      <c r="A174" s="192">
        <v>173</v>
      </c>
      <c r="B174" s="144" t="s">
        <v>2990</v>
      </c>
      <c r="C174" s="164" t="s">
        <v>3309</v>
      </c>
      <c r="D174" s="109" t="s">
        <v>3310</v>
      </c>
      <c r="E174" s="374"/>
      <c r="F174" s="110" t="s">
        <v>24</v>
      </c>
      <c r="G174" s="112">
        <v>1</v>
      </c>
      <c r="H174" s="49"/>
      <c r="I174" s="446">
        <f>ROUND(Tabela1716[[#This Row],[Količina]]*Tabela1716[[#This Row],[cena/EM]],2)</f>
        <v>0</v>
      </c>
    </row>
    <row r="175" spans="1:9" ht="76.5" x14ac:dyDescent="0.2">
      <c r="A175" s="192">
        <v>174</v>
      </c>
      <c r="B175" s="144" t="s">
        <v>2990</v>
      </c>
      <c r="C175" s="164" t="s">
        <v>3311</v>
      </c>
      <c r="D175" s="109" t="s">
        <v>3312</v>
      </c>
      <c r="E175" s="374"/>
      <c r="F175" s="110" t="s">
        <v>21</v>
      </c>
      <c r="G175" s="112">
        <v>4</v>
      </c>
      <c r="H175" s="49"/>
      <c r="I175" s="446">
        <f>ROUND(Tabela1716[[#This Row],[Količina]]*Tabela1716[[#This Row],[cena/EM]],2)</f>
        <v>0</v>
      </c>
    </row>
    <row r="176" spans="1:9" ht="84" customHeight="1" x14ac:dyDescent="0.2">
      <c r="A176" s="192">
        <v>175</v>
      </c>
      <c r="B176" s="144" t="s">
        <v>2990</v>
      </c>
      <c r="C176" s="164" t="s">
        <v>3313</v>
      </c>
      <c r="D176" s="109" t="s">
        <v>3314</v>
      </c>
      <c r="E176" s="374"/>
      <c r="F176" s="110" t="s">
        <v>21</v>
      </c>
      <c r="G176" s="112">
        <v>5</v>
      </c>
      <c r="H176" s="49"/>
      <c r="I176" s="446">
        <f>ROUND(Tabela1716[[#This Row],[Količina]]*Tabela1716[[#This Row],[cena/EM]],2)</f>
        <v>0</v>
      </c>
    </row>
    <row r="177" spans="1:9" ht="38.25" x14ac:dyDescent="0.2">
      <c r="A177" s="192">
        <v>176</v>
      </c>
      <c r="B177" s="144" t="s">
        <v>2990</v>
      </c>
      <c r="C177" s="164" t="s">
        <v>3315</v>
      </c>
      <c r="D177" s="109" t="s">
        <v>3316</v>
      </c>
      <c r="E177" s="374"/>
      <c r="F177" s="110" t="s">
        <v>21</v>
      </c>
      <c r="G177" s="112">
        <v>1</v>
      </c>
      <c r="H177" s="49"/>
      <c r="I177" s="446">
        <f>ROUND(Tabela1716[[#This Row],[Količina]]*Tabela1716[[#This Row],[cena/EM]],2)</f>
        <v>0</v>
      </c>
    </row>
    <row r="178" spans="1:9" ht="51" x14ac:dyDescent="0.2">
      <c r="A178" s="192">
        <v>177</v>
      </c>
      <c r="B178" s="144" t="s">
        <v>2990</v>
      </c>
      <c r="C178" s="164" t="s">
        <v>3317</v>
      </c>
      <c r="D178" s="109" t="s">
        <v>3318</v>
      </c>
      <c r="E178" s="377"/>
      <c r="F178" s="110" t="s">
        <v>21</v>
      </c>
      <c r="G178" s="112">
        <v>2</v>
      </c>
      <c r="H178" s="49"/>
      <c r="I178" s="446">
        <f>ROUND(Tabela1716[[#This Row],[Količina]]*Tabela1716[[#This Row],[cena/EM]],2)</f>
        <v>0</v>
      </c>
    </row>
    <row r="179" spans="1:9" ht="76.5" x14ac:dyDescent="0.25">
      <c r="A179" s="192">
        <v>178</v>
      </c>
      <c r="B179" s="144" t="s">
        <v>2990</v>
      </c>
      <c r="C179" s="164" t="s">
        <v>3319</v>
      </c>
      <c r="D179" s="109" t="s">
        <v>3320</v>
      </c>
      <c r="E179" s="382"/>
      <c r="F179" s="110" t="s">
        <v>21</v>
      </c>
      <c r="G179" s="112">
        <v>1</v>
      </c>
      <c r="H179" s="49"/>
      <c r="I179" s="446">
        <f>ROUND(Tabela1716[[#This Row],[Količina]]*Tabela1716[[#This Row],[cena/EM]],2)</f>
        <v>0</v>
      </c>
    </row>
    <row r="180" spans="1:9" ht="63.75" x14ac:dyDescent="0.25">
      <c r="A180" s="192">
        <v>179</v>
      </c>
      <c r="B180" s="144" t="s">
        <v>2990</v>
      </c>
      <c r="C180" s="164" t="s">
        <v>3321</v>
      </c>
      <c r="D180" s="109" t="s">
        <v>3322</v>
      </c>
      <c r="E180" s="382"/>
      <c r="F180" s="110" t="s">
        <v>21</v>
      </c>
      <c r="G180" s="112">
        <v>5</v>
      </c>
      <c r="H180" s="49"/>
      <c r="I180" s="446">
        <f>ROUND(Tabela1716[[#This Row],[Količina]]*Tabela1716[[#This Row],[cena/EM]],2)</f>
        <v>0</v>
      </c>
    </row>
    <row r="181" spans="1:9" ht="63.75" x14ac:dyDescent="0.25">
      <c r="A181" s="192">
        <v>180</v>
      </c>
      <c r="B181" s="144" t="s">
        <v>2990</v>
      </c>
      <c r="C181" s="164" t="s">
        <v>3323</v>
      </c>
      <c r="D181" s="109" t="s">
        <v>3324</v>
      </c>
      <c r="E181" s="382"/>
      <c r="F181" s="110" t="s">
        <v>21</v>
      </c>
      <c r="G181" s="112">
        <v>5</v>
      </c>
      <c r="H181" s="49"/>
      <c r="I181" s="446">
        <f>ROUND(Tabela1716[[#This Row],[Količina]]*Tabela1716[[#This Row],[cena/EM]],2)</f>
        <v>0</v>
      </c>
    </row>
    <row r="182" spans="1:9" ht="51" x14ac:dyDescent="0.25">
      <c r="A182" s="192">
        <v>181</v>
      </c>
      <c r="B182" s="144" t="s">
        <v>2990</v>
      </c>
      <c r="C182" s="164" t="s">
        <v>3325</v>
      </c>
      <c r="D182" s="109" t="s">
        <v>3326</v>
      </c>
      <c r="E182" s="382"/>
      <c r="F182" s="110" t="s">
        <v>21</v>
      </c>
      <c r="G182" s="112">
        <v>1</v>
      </c>
      <c r="H182" s="49"/>
      <c r="I182" s="446">
        <f>ROUND(Tabela1716[[#This Row],[Količina]]*Tabela1716[[#This Row],[cena/EM]],2)</f>
        <v>0</v>
      </c>
    </row>
    <row r="183" spans="1:9" ht="51" x14ac:dyDescent="0.25">
      <c r="A183" s="192">
        <v>182</v>
      </c>
      <c r="B183" s="144" t="s">
        <v>2990</v>
      </c>
      <c r="C183" s="164" t="s">
        <v>3327</v>
      </c>
      <c r="D183" s="109" t="s">
        <v>3328</v>
      </c>
      <c r="E183" s="382"/>
      <c r="F183" s="110" t="s">
        <v>21</v>
      </c>
      <c r="G183" s="112">
        <v>1</v>
      </c>
      <c r="H183" s="49"/>
      <c r="I183" s="446">
        <f>ROUND(Tabela1716[[#This Row],[Količina]]*Tabela1716[[#This Row],[cena/EM]],2)</f>
        <v>0</v>
      </c>
    </row>
    <row r="184" spans="1:9" ht="38.25" x14ac:dyDescent="0.25">
      <c r="A184" s="192">
        <v>183</v>
      </c>
      <c r="B184" s="144" t="s">
        <v>2990</v>
      </c>
      <c r="C184" s="164" t="s">
        <v>3329</v>
      </c>
      <c r="D184" s="109" t="s">
        <v>3330</v>
      </c>
      <c r="E184" s="382"/>
      <c r="F184" s="110" t="s">
        <v>21</v>
      </c>
      <c r="G184" s="112">
        <v>1</v>
      </c>
      <c r="H184" s="49"/>
      <c r="I184" s="446">
        <f>ROUND(Tabela1716[[#This Row],[Količina]]*Tabela1716[[#This Row],[cena/EM]],2)</f>
        <v>0</v>
      </c>
    </row>
    <row r="185" spans="1:9" ht="51" x14ac:dyDescent="0.25">
      <c r="A185" s="192">
        <v>184</v>
      </c>
      <c r="B185" s="144" t="s">
        <v>2990</v>
      </c>
      <c r="C185" s="164" t="s">
        <v>3331</v>
      </c>
      <c r="D185" s="109" t="s">
        <v>3332</v>
      </c>
      <c r="E185" s="382"/>
      <c r="F185" s="110" t="s">
        <v>21</v>
      </c>
      <c r="G185" s="112">
        <v>1</v>
      </c>
      <c r="H185" s="49"/>
      <c r="I185" s="446">
        <f>ROUND(Tabela1716[[#This Row],[Količina]]*Tabela1716[[#This Row],[cena/EM]],2)</f>
        <v>0</v>
      </c>
    </row>
    <row r="186" spans="1:9" ht="38.25" x14ac:dyDescent="0.25">
      <c r="A186" s="192">
        <v>185</v>
      </c>
      <c r="B186" s="144" t="s">
        <v>2990</v>
      </c>
      <c r="C186" s="164" t="s">
        <v>3333</v>
      </c>
      <c r="D186" s="109" t="s">
        <v>3334</v>
      </c>
      <c r="E186" s="382"/>
      <c r="F186" s="110" t="s">
        <v>21</v>
      </c>
      <c r="G186" s="112">
        <v>1</v>
      </c>
      <c r="H186" s="49"/>
      <c r="I186" s="446">
        <f>ROUND(Tabela1716[[#This Row],[Količina]]*Tabela1716[[#This Row],[cena/EM]],2)</f>
        <v>0</v>
      </c>
    </row>
    <row r="187" spans="1:9" ht="165.75" x14ac:dyDescent="0.25">
      <c r="A187" s="192">
        <v>186</v>
      </c>
      <c r="B187" s="144" t="s">
        <v>2990</v>
      </c>
      <c r="C187" s="164" t="s">
        <v>3335</v>
      </c>
      <c r="D187" s="109" t="s">
        <v>3336</v>
      </c>
      <c r="E187" s="382"/>
      <c r="F187" s="110" t="s">
        <v>21</v>
      </c>
      <c r="G187" s="112">
        <v>8</v>
      </c>
      <c r="H187" s="49"/>
      <c r="I187" s="446">
        <f>ROUND(Tabela1716[[#This Row],[Količina]]*Tabela1716[[#This Row],[cena/EM]],2)</f>
        <v>0</v>
      </c>
    </row>
    <row r="188" spans="1:9" ht="165.75" x14ac:dyDescent="0.25">
      <c r="A188" s="192">
        <v>187</v>
      </c>
      <c r="B188" s="144" t="s">
        <v>2990</v>
      </c>
      <c r="C188" s="164" t="s">
        <v>3337</v>
      </c>
      <c r="D188" s="109" t="s">
        <v>3338</v>
      </c>
      <c r="E188" s="382"/>
      <c r="F188" s="110" t="s">
        <v>21</v>
      </c>
      <c r="G188" s="112">
        <v>4</v>
      </c>
      <c r="H188" s="49"/>
      <c r="I188" s="446">
        <f>ROUND(Tabela1716[[#This Row],[Količina]]*Tabela1716[[#This Row],[cena/EM]],2)</f>
        <v>0</v>
      </c>
    </row>
    <row r="189" spans="1:9" ht="165.75" x14ac:dyDescent="0.25">
      <c r="A189" s="192">
        <v>188</v>
      </c>
      <c r="B189" s="144" t="s">
        <v>2990</v>
      </c>
      <c r="C189" s="164" t="s">
        <v>3339</v>
      </c>
      <c r="D189" s="109" t="s">
        <v>3340</v>
      </c>
      <c r="E189" s="382"/>
      <c r="F189" s="110" t="s">
        <v>21</v>
      </c>
      <c r="G189" s="112">
        <v>5</v>
      </c>
      <c r="H189" s="49"/>
      <c r="I189" s="446">
        <f>ROUND(Tabela1716[[#This Row],[Količina]]*Tabela1716[[#This Row],[cena/EM]],2)</f>
        <v>0</v>
      </c>
    </row>
    <row r="190" spans="1:9" ht="127.5" x14ac:dyDescent="0.25">
      <c r="A190" s="192">
        <v>189</v>
      </c>
      <c r="B190" s="144" t="s">
        <v>2990</v>
      </c>
      <c r="C190" s="164" t="s">
        <v>3341</v>
      </c>
      <c r="D190" s="109" t="s">
        <v>3342</v>
      </c>
      <c r="E190" s="382"/>
      <c r="F190" s="110" t="s">
        <v>21</v>
      </c>
      <c r="G190" s="112">
        <v>2</v>
      </c>
      <c r="H190" s="49"/>
      <c r="I190" s="446">
        <f>ROUND(Tabela1716[[#This Row],[Količina]]*Tabela1716[[#This Row],[cena/EM]],2)</f>
        <v>0</v>
      </c>
    </row>
    <row r="191" spans="1:9" ht="63.75" x14ac:dyDescent="0.25">
      <c r="A191" s="192">
        <v>190</v>
      </c>
      <c r="B191" s="144" t="s">
        <v>2990</v>
      </c>
      <c r="C191" s="164" t="s">
        <v>3343</v>
      </c>
      <c r="D191" s="109" t="s">
        <v>3344</v>
      </c>
      <c r="E191" s="382"/>
      <c r="F191" s="110" t="s">
        <v>21</v>
      </c>
      <c r="G191" s="112">
        <v>1</v>
      </c>
      <c r="H191" s="49"/>
      <c r="I191" s="446">
        <f>ROUND(Tabela1716[[#This Row],[Količina]]*Tabela1716[[#This Row],[cena/EM]],2)</f>
        <v>0</v>
      </c>
    </row>
    <row r="192" spans="1:9" ht="63.75" x14ac:dyDescent="0.25">
      <c r="A192" s="192">
        <v>191</v>
      </c>
      <c r="B192" s="144" t="s">
        <v>2990</v>
      </c>
      <c r="C192" s="164" t="s">
        <v>3345</v>
      </c>
      <c r="D192" s="109" t="s">
        <v>3346</v>
      </c>
      <c r="E192" s="382"/>
      <c r="F192" s="110" t="s">
        <v>21</v>
      </c>
      <c r="G192" s="112">
        <v>4</v>
      </c>
      <c r="H192" s="49"/>
      <c r="I192" s="446">
        <f>ROUND(Tabela1716[[#This Row],[Količina]]*Tabela1716[[#This Row],[cena/EM]],2)</f>
        <v>0</v>
      </c>
    </row>
    <row r="193" spans="1:9" ht="63.75" x14ac:dyDescent="0.25">
      <c r="A193" s="192">
        <v>192</v>
      </c>
      <c r="B193" s="144" t="s">
        <v>2990</v>
      </c>
      <c r="C193" s="164" t="s">
        <v>3347</v>
      </c>
      <c r="D193" s="109" t="s">
        <v>3348</v>
      </c>
      <c r="E193" s="382"/>
      <c r="F193" s="110" t="s">
        <v>21</v>
      </c>
      <c r="G193" s="112">
        <v>5</v>
      </c>
      <c r="H193" s="49"/>
      <c r="I193" s="446">
        <f>ROUND(Tabela1716[[#This Row],[Količina]]*Tabela1716[[#This Row],[cena/EM]],2)</f>
        <v>0</v>
      </c>
    </row>
    <row r="194" spans="1:9" ht="216.75" x14ac:dyDescent="0.25">
      <c r="A194" s="192">
        <v>193</v>
      </c>
      <c r="B194" s="144" t="s">
        <v>2990</v>
      </c>
      <c r="C194" s="164" t="s">
        <v>3349</v>
      </c>
      <c r="D194" s="109" t="s">
        <v>3350</v>
      </c>
      <c r="E194" s="382"/>
      <c r="F194" s="110" t="s">
        <v>354</v>
      </c>
      <c r="G194" s="112">
        <v>980</v>
      </c>
      <c r="H194" s="49"/>
      <c r="I194" s="446">
        <f>ROUND(Tabela1716[[#This Row],[Količina]]*Tabela1716[[#This Row],[cena/EM]],2)</f>
        <v>0</v>
      </c>
    </row>
    <row r="195" spans="1:9" ht="127.5" x14ac:dyDescent="0.25">
      <c r="A195" s="192">
        <v>194</v>
      </c>
      <c r="B195" s="144" t="s">
        <v>2990</v>
      </c>
      <c r="C195" s="164" t="s">
        <v>3351</v>
      </c>
      <c r="D195" s="109" t="s">
        <v>3352</v>
      </c>
      <c r="E195" s="382"/>
      <c r="F195" s="110" t="s">
        <v>78</v>
      </c>
      <c r="G195" s="112">
        <v>38</v>
      </c>
      <c r="H195" s="49"/>
      <c r="I195" s="446">
        <f>ROUND(Tabela1716[[#This Row],[Količina]]*Tabela1716[[#This Row],[cena/EM]],2)</f>
        <v>0</v>
      </c>
    </row>
    <row r="196" spans="1:9" ht="127.5" x14ac:dyDescent="0.25">
      <c r="A196" s="192">
        <v>195</v>
      </c>
      <c r="B196" s="144" t="s">
        <v>2990</v>
      </c>
      <c r="C196" s="164" t="s">
        <v>3353</v>
      </c>
      <c r="D196" s="109" t="s">
        <v>3352</v>
      </c>
      <c r="E196" s="382"/>
      <c r="F196" s="110" t="s">
        <v>78</v>
      </c>
      <c r="G196" s="112">
        <v>16</v>
      </c>
      <c r="H196" s="49"/>
      <c r="I196" s="446">
        <f>ROUND(Tabela1716[[#This Row],[Količina]]*Tabela1716[[#This Row],[cena/EM]],2)</f>
        <v>0</v>
      </c>
    </row>
    <row r="197" spans="1:9" ht="102" x14ac:dyDescent="0.25">
      <c r="A197" s="192">
        <v>196</v>
      </c>
      <c r="B197" s="144" t="s">
        <v>2990</v>
      </c>
      <c r="C197" s="164" t="s">
        <v>3354</v>
      </c>
      <c r="D197" s="109" t="s">
        <v>3355</v>
      </c>
      <c r="E197" s="382"/>
      <c r="F197" s="110" t="s">
        <v>78</v>
      </c>
      <c r="G197" s="112">
        <v>10</v>
      </c>
      <c r="H197" s="49"/>
      <c r="I197" s="446">
        <f>ROUND(Tabela1716[[#This Row],[Količina]]*Tabela1716[[#This Row],[cena/EM]],2)</f>
        <v>0</v>
      </c>
    </row>
    <row r="198" spans="1:9" ht="25.5" x14ac:dyDescent="0.25">
      <c r="A198" s="192">
        <v>197</v>
      </c>
      <c r="B198" s="144" t="s">
        <v>2990</v>
      </c>
      <c r="C198" s="164" t="s">
        <v>3356</v>
      </c>
      <c r="D198" s="109" t="s">
        <v>3357</v>
      </c>
      <c r="E198" s="382"/>
      <c r="F198" s="110" t="s">
        <v>21</v>
      </c>
      <c r="G198" s="112">
        <v>8</v>
      </c>
      <c r="H198" s="49"/>
      <c r="I198" s="446">
        <f>ROUND(Tabela1716[[#This Row],[Količina]]*Tabela1716[[#This Row],[cena/EM]],2)</f>
        <v>0</v>
      </c>
    </row>
    <row r="199" spans="1:9" x14ac:dyDescent="0.25">
      <c r="A199" s="192">
        <v>198</v>
      </c>
      <c r="B199" s="144" t="s">
        <v>2990</v>
      </c>
      <c r="C199" s="164" t="s">
        <v>3358</v>
      </c>
      <c r="D199" s="109" t="s">
        <v>3359</v>
      </c>
      <c r="E199" s="382"/>
      <c r="F199" s="110" t="s">
        <v>1080</v>
      </c>
      <c r="G199" s="112">
        <v>36</v>
      </c>
      <c r="H199" s="49"/>
      <c r="I199" s="446">
        <f>ROUND(Tabela1716[[#This Row],[Količina]]*Tabela1716[[#This Row],[cena/EM]],2)</f>
        <v>0</v>
      </c>
    </row>
    <row r="200" spans="1:9" x14ac:dyDescent="0.25">
      <c r="A200" s="192">
        <v>199</v>
      </c>
      <c r="B200" s="170" t="s">
        <v>2990</v>
      </c>
      <c r="C200" s="171" t="s">
        <v>3360</v>
      </c>
      <c r="D200" s="358" t="s">
        <v>3361</v>
      </c>
      <c r="E200" s="98"/>
      <c r="F200" s="62">
        <f>ROUND(SUM(F201:F203),2)</f>
        <v>0</v>
      </c>
      <c r="G200" s="62"/>
      <c r="H200" s="62"/>
      <c r="I200" s="62"/>
    </row>
    <row r="201" spans="1:9" x14ac:dyDescent="0.25">
      <c r="A201" s="192">
        <v>200</v>
      </c>
      <c r="B201" s="361" t="s">
        <v>2990</v>
      </c>
      <c r="C201" s="362" t="s">
        <v>3362</v>
      </c>
      <c r="D201" s="363" t="s">
        <v>36</v>
      </c>
      <c r="E201" s="364"/>
      <c r="F201" s="172">
        <f>ROUND(F204,2)</f>
        <v>0</v>
      </c>
      <c r="G201" s="172"/>
      <c r="H201" s="172"/>
      <c r="I201" s="366"/>
    </row>
    <row r="202" spans="1:9" x14ac:dyDescent="0.25">
      <c r="A202" s="192">
        <v>201</v>
      </c>
      <c r="B202" s="361" t="s">
        <v>2990</v>
      </c>
      <c r="C202" s="362" t="s">
        <v>3363</v>
      </c>
      <c r="D202" s="363" t="s">
        <v>3364</v>
      </c>
      <c r="E202" s="364"/>
      <c r="F202" s="172">
        <f>ROUND(F218,2)</f>
        <v>0</v>
      </c>
      <c r="G202" s="172"/>
      <c r="H202" s="172"/>
      <c r="I202" s="366"/>
    </row>
    <row r="203" spans="1:9" x14ac:dyDescent="0.25">
      <c r="A203" s="192">
        <v>202</v>
      </c>
      <c r="B203" s="361" t="s">
        <v>2990</v>
      </c>
      <c r="C203" s="362" t="s">
        <v>3365</v>
      </c>
      <c r="D203" s="363" t="s">
        <v>36</v>
      </c>
      <c r="E203" s="364"/>
      <c r="F203" s="172">
        <f>ROUND(F228,2)</f>
        <v>0</v>
      </c>
      <c r="G203" s="172"/>
      <c r="H203" s="172"/>
      <c r="I203" s="366"/>
    </row>
    <row r="204" spans="1:9" x14ac:dyDescent="0.25">
      <c r="A204" s="192">
        <v>203</v>
      </c>
      <c r="B204" s="367" t="s">
        <v>2990</v>
      </c>
      <c r="C204" s="368" t="s">
        <v>3362</v>
      </c>
      <c r="D204" s="369" t="s">
        <v>36</v>
      </c>
      <c r="E204" s="143"/>
      <c r="F204" s="104">
        <f>ROUND(SUM(I205:I217),2)</f>
        <v>0</v>
      </c>
      <c r="G204" s="105"/>
      <c r="H204" s="105"/>
      <c r="I204" s="80"/>
    </row>
    <row r="205" spans="1:9" ht="38.25" x14ac:dyDescent="0.2">
      <c r="A205" s="192">
        <v>204</v>
      </c>
      <c r="B205" s="223" t="s">
        <v>2990</v>
      </c>
      <c r="C205" s="383" t="s">
        <v>3366</v>
      </c>
      <c r="D205" s="378" t="s">
        <v>3367</v>
      </c>
      <c r="E205" s="379"/>
      <c r="F205" s="380" t="s">
        <v>1043</v>
      </c>
      <c r="G205" s="112">
        <v>5</v>
      </c>
      <c r="H205" s="49"/>
      <c r="I205" s="446">
        <f>ROUND(Tabela1716[[#This Row],[Količina]]*Tabela1716[[#This Row],[cena/EM]],2)</f>
        <v>0</v>
      </c>
    </row>
    <row r="206" spans="1:9" ht="25.5" x14ac:dyDescent="0.2">
      <c r="A206" s="192">
        <v>205</v>
      </c>
      <c r="B206" s="223" t="s">
        <v>2990</v>
      </c>
      <c r="C206" s="383" t="s">
        <v>3368</v>
      </c>
      <c r="D206" s="378" t="s">
        <v>3369</v>
      </c>
      <c r="E206" s="379"/>
      <c r="F206" s="380" t="s">
        <v>1043</v>
      </c>
      <c r="G206" s="112">
        <v>5</v>
      </c>
      <c r="H206" s="49"/>
      <c r="I206" s="446">
        <f>ROUND(Tabela1716[[#This Row],[Količina]]*Tabela1716[[#This Row],[cena/EM]],2)</f>
        <v>0</v>
      </c>
    </row>
    <row r="207" spans="1:9" ht="25.5" x14ac:dyDescent="0.2">
      <c r="A207" s="192">
        <v>206</v>
      </c>
      <c r="B207" s="223" t="s">
        <v>2990</v>
      </c>
      <c r="C207" s="383" t="s">
        <v>3370</v>
      </c>
      <c r="D207" s="378" t="s">
        <v>3371</v>
      </c>
      <c r="E207" s="379"/>
      <c r="F207" s="380" t="s">
        <v>24</v>
      </c>
      <c r="G207" s="112">
        <v>1</v>
      </c>
      <c r="H207" s="49"/>
      <c r="I207" s="446">
        <f>ROUND(Tabela1716[[#This Row],[Količina]]*Tabela1716[[#This Row],[cena/EM]],2)</f>
        <v>0</v>
      </c>
    </row>
    <row r="208" spans="1:9" ht="25.5" x14ac:dyDescent="0.25">
      <c r="A208" s="192">
        <v>207</v>
      </c>
      <c r="B208" s="144" t="s">
        <v>2990</v>
      </c>
      <c r="C208" s="164" t="s">
        <v>3372</v>
      </c>
      <c r="D208" s="109" t="s">
        <v>3373</v>
      </c>
      <c r="E208" s="382"/>
      <c r="F208" s="110" t="s">
        <v>21</v>
      </c>
      <c r="G208" s="112">
        <v>1</v>
      </c>
      <c r="H208" s="49"/>
      <c r="I208" s="446">
        <f>ROUND(Tabela1716[[#This Row],[Količina]]*Tabela1716[[#This Row],[cena/EM]],2)</f>
        <v>0</v>
      </c>
    </row>
    <row r="209" spans="1:9" x14ac:dyDescent="0.25">
      <c r="A209" s="192">
        <v>208</v>
      </c>
      <c r="B209" s="144" t="s">
        <v>2990</v>
      </c>
      <c r="C209" s="164" t="s">
        <v>3374</v>
      </c>
      <c r="D209" s="109" t="s">
        <v>3375</v>
      </c>
      <c r="E209" s="382"/>
      <c r="F209" s="110" t="s">
        <v>78</v>
      </c>
      <c r="G209" s="112">
        <v>12</v>
      </c>
      <c r="H209" s="49"/>
      <c r="I209" s="446">
        <f>ROUND(Tabela1716[[#This Row],[Količina]]*Tabela1716[[#This Row],[cena/EM]],2)</f>
        <v>0</v>
      </c>
    </row>
    <row r="210" spans="1:9" ht="51" x14ac:dyDescent="0.25">
      <c r="A210" s="192">
        <v>209</v>
      </c>
      <c r="B210" s="144" t="s">
        <v>2990</v>
      </c>
      <c r="C210" s="164" t="s">
        <v>3376</v>
      </c>
      <c r="D210" s="109" t="s">
        <v>3377</v>
      </c>
      <c r="E210" s="382"/>
      <c r="F210" s="110" t="s">
        <v>318</v>
      </c>
      <c r="G210" s="112">
        <v>7</v>
      </c>
      <c r="H210" s="49"/>
      <c r="I210" s="446">
        <f>ROUND(Tabela1716[[#This Row],[Količina]]*Tabela1716[[#This Row],[cena/EM]],2)</f>
        <v>0</v>
      </c>
    </row>
    <row r="211" spans="1:9" ht="51" x14ac:dyDescent="0.25">
      <c r="A211" s="192">
        <v>210</v>
      </c>
      <c r="B211" s="144" t="s">
        <v>2990</v>
      </c>
      <c r="C211" s="164" t="s">
        <v>3378</v>
      </c>
      <c r="D211" s="109" t="s">
        <v>3379</v>
      </c>
      <c r="E211" s="382"/>
      <c r="F211" s="110" t="s">
        <v>318</v>
      </c>
      <c r="G211" s="112">
        <v>0.7</v>
      </c>
      <c r="H211" s="49"/>
      <c r="I211" s="446">
        <f>ROUND(Tabela1716[[#This Row],[Količina]]*Tabela1716[[#This Row],[cena/EM]],2)</f>
        <v>0</v>
      </c>
    </row>
    <row r="212" spans="1:9" ht="25.5" x14ac:dyDescent="0.25">
      <c r="A212" s="192">
        <v>211</v>
      </c>
      <c r="B212" s="144" t="s">
        <v>2990</v>
      </c>
      <c r="C212" s="164" t="s">
        <v>3380</v>
      </c>
      <c r="D212" s="109" t="s">
        <v>3381</v>
      </c>
      <c r="E212" s="382"/>
      <c r="F212" s="110" t="s">
        <v>78</v>
      </c>
      <c r="G212" s="112">
        <v>1</v>
      </c>
      <c r="H212" s="49"/>
      <c r="I212" s="446">
        <f>ROUND(Tabela1716[[#This Row],[Količina]]*Tabela1716[[#This Row],[cena/EM]],2)</f>
        <v>0</v>
      </c>
    </row>
    <row r="213" spans="1:9" x14ac:dyDescent="0.25">
      <c r="A213" s="192">
        <v>212</v>
      </c>
      <c r="B213" s="144" t="s">
        <v>2990</v>
      </c>
      <c r="C213" s="164" t="s">
        <v>3382</v>
      </c>
      <c r="D213" s="109" t="s">
        <v>3293</v>
      </c>
      <c r="E213" s="382"/>
      <c r="F213" s="110" t="s">
        <v>78</v>
      </c>
      <c r="G213" s="112">
        <v>2</v>
      </c>
      <c r="H213" s="49"/>
      <c r="I213" s="446">
        <f>ROUND(Tabela1716[[#This Row],[Količina]]*Tabela1716[[#This Row],[cena/EM]],2)</f>
        <v>0</v>
      </c>
    </row>
    <row r="214" spans="1:9" ht="38.25" x14ac:dyDescent="0.25">
      <c r="A214" s="192">
        <v>213</v>
      </c>
      <c r="B214" s="144" t="s">
        <v>2990</v>
      </c>
      <c r="C214" s="164" t="s">
        <v>3383</v>
      </c>
      <c r="D214" s="109" t="s">
        <v>3384</v>
      </c>
      <c r="E214" s="382"/>
      <c r="F214" s="110" t="s">
        <v>318</v>
      </c>
      <c r="G214" s="112">
        <v>1</v>
      </c>
      <c r="H214" s="49"/>
      <c r="I214" s="446">
        <f>ROUND(Tabela1716[[#This Row],[Količina]]*Tabela1716[[#This Row],[cena/EM]],2)</f>
        <v>0</v>
      </c>
    </row>
    <row r="215" spans="1:9" ht="38.25" x14ac:dyDescent="0.25">
      <c r="A215" s="192">
        <v>214</v>
      </c>
      <c r="B215" s="144" t="s">
        <v>2990</v>
      </c>
      <c r="C215" s="164" t="s">
        <v>3385</v>
      </c>
      <c r="D215" s="109" t="s">
        <v>3386</v>
      </c>
      <c r="E215" s="382"/>
      <c r="F215" s="110" t="s">
        <v>318</v>
      </c>
      <c r="G215" s="112">
        <v>3</v>
      </c>
      <c r="H215" s="49"/>
      <c r="I215" s="446">
        <f>ROUND(Tabela1716[[#This Row],[Količina]]*Tabela1716[[#This Row],[cena/EM]],2)</f>
        <v>0</v>
      </c>
    </row>
    <row r="216" spans="1:9" ht="38.25" x14ac:dyDescent="0.2">
      <c r="A216" s="192">
        <v>215</v>
      </c>
      <c r="B216" s="144" t="s">
        <v>2990</v>
      </c>
      <c r="C216" s="164" t="s">
        <v>3387</v>
      </c>
      <c r="D216" s="109" t="s">
        <v>3388</v>
      </c>
      <c r="E216" s="377"/>
      <c r="F216" s="110" t="s">
        <v>318</v>
      </c>
      <c r="G216" s="112">
        <v>2</v>
      </c>
      <c r="H216" s="49"/>
      <c r="I216" s="446">
        <f>ROUND(Tabela1716[[#This Row],[Količina]]*Tabela1716[[#This Row],[cena/EM]],2)</f>
        <v>0</v>
      </c>
    </row>
    <row r="217" spans="1:9" ht="25.5" x14ac:dyDescent="0.2">
      <c r="A217" s="192">
        <v>216</v>
      </c>
      <c r="B217" s="144" t="s">
        <v>2990</v>
      </c>
      <c r="C217" s="164" t="s">
        <v>3389</v>
      </c>
      <c r="D217" s="109" t="s">
        <v>3390</v>
      </c>
      <c r="E217" s="377"/>
      <c r="F217" s="110" t="s">
        <v>78</v>
      </c>
      <c r="G217" s="112">
        <v>12</v>
      </c>
      <c r="H217" s="49"/>
      <c r="I217" s="446">
        <f>ROUND(Tabela1716[[#This Row],[Količina]]*Tabela1716[[#This Row],[cena/EM]],2)</f>
        <v>0</v>
      </c>
    </row>
    <row r="218" spans="1:9" x14ac:dyDescent="0.25">
      <c r="A218" s="192">
        <v>217</v>
      </c>
      <c r="B218" s="367" t="s">
        <v>2990</v>
      </c>
      <c r="C218" s="368" t="s">
        <v>3363</v>
      </c>
      <c r="D218" s="369" t="s">
        <v>3364</v>
      </c>
      <c r="E218" s="143"/>
      <c r="F218" s="104">
        <f>ROUND(SUM(I219:I227),2)</f>
        <v>0</v>
      </c>
      <c r="G218" s="105"/>
      <c r="H218" s="105"/>
      <c r="I218" s="80"/>
    </row>
    <row r="219" spans="1:9" ht="25.5" x14ac:dyDescent="0.2">
      <c r="A219" s="192">
        <v>218</v>
      </c>
      <c r="B219" s="144" t="s">
        <v>2990</v>
      </c>
      <c r="C219" s="164" t="s">
        <v>3391</v>
      </c>
      <c r="D219" s="109" t="s">
        <v>3392</v>
      </c>
      <c r="E219" s="377"/>
      <c r="F219" s="110" t="s">
        <v>24</v>
      </c>
      <c r="G219" s="112">
        <v>1</v>
      </c>
      <c r="H219" s="49"/>
      <c r="I219" s="446">
        <f>ROUND(Tabela1716[[#This Row],[Količina]]*Tabela1716[[#This Row],[cena/EM]],2)</f>
        <v>0</v>
      </c>
    </row>
    <row r="220" spans="1:9" ht="38.25" x14ac:dyDescent="0.2">
      <c r="A220" s="192">
        <v>219</v>
      </c>
      <c r="B220" s="144" t="s">
        <v>2990</v>
      </c>
      <c r="C220" s="164" t="s">
        <v>3393</v>
      </c>
      <c r="D220" s="109" t="s">
        <v>3394</v>
      </c>
      <c r="E220" s="377"/>
      <c r="F220" s="110" t="s">
        <v>21</v>
      </c>
      <c r="G220" s="112">
        <v>1</v>
      </c>
      <c r="H220" s="49"/>
      <c r="I220" s="446">
        <f>ROUND(Tabela1716[[#This Row],[Količina]]*Tabela1716[[#This Row],[cena/EM]],2)</f>
        <v>0</v>
      </c>
    </row>
    <row r="221" spans="1:9" ht="38.25" x14ac:dyDescent="0.2">
      <c r="A221" s="192">
        <v>220</v>
      </c>
      <c r="B221" s="144" t="s">
        <v>2990</v>
      </c>
      <c r="C221" s="164" t="s">
        <v>3395</v>
      </c>
      <c r="D221" s="109" t="s">
        <v>3396</v>
      </c>
      <c r="E221" s="377"/>
      <c r="F221" s="110" t="s">
        <v>1043</v>
      </c>
      <c r="G221" s="112">
        <v>5</v>
      </c>
      <c r="H221" s="49"/>
      <c r="I221" s="446">
        <f>ROUND(Tabela1716[[#This Row],[Količina]]*Tabela1716[[#This Row],[cena/EM]],2)</f>
        <v>0</v>
      </c>
    </row>
    <row r="222" spans="1:9" ht="51" x14ac:dyDescent="0.2">
      <c r="A222" s="192">
        <v>221</v>
      </c>
      <c r="B222" s="144" t="s">
        <v>2990</v>
      </c>
      <c r="C222" s="164" t="s">
        <v>3397</v>
      </c>
      <c r="D222" s="109" t="s">
        <v>3398</v>
      </c>
      <c r="E222" s="377"/>
      <c r="F222" s="110" t="s">
        <v>21</v>
      </c>
      <c r="G222" s="112">
        <v>2</v>
      </c>
      <c r="H222" s="49"/>
      <c r="I222" s="446">
        <f>ROUND(Tabela1716[[#This Row],[Količina]]*Tabela1716[[#This Row],[cena/EM]],2)</f>
        <v>0</v>
      </c>
    </row>
    <row r="223" spans="1:9" ht="204" x14ac:dyDescent="0.2">
      <c r="A223" s="192">
        <v>222</v>
      </c>
      <c r="B223" s="144" t="s">
        <v>2990</v>
      </c>
      <c r="C223" s="164" t="s">
        <v>3399</v>
      </c>
      <c r="D223" s="109" t="s">
        <v>3400</v>
      </c>
      <c r="E223" s="377"/>
      <c r="F223" s="110" t="s">
        <v>24</v>
      </c>
      <c r="G223" s="112">
        <v>1</v>
      </c>
      <c r="H223" s="49"/>
      <c r="I223" s="446">
        <f>ROUND(Tabela1716[[#This Row],[Količina]]*Tabela1716[[#This Row],[cena/EM]],2)</f>
        <v>0</v>
      </c>
    </row>
    <row r="224" spans="1:9" ht="25.5" x14ac:dyDescent="0.2">
      <c r="A224" s="192">
        <v>223</v>
      </c>
      <c r="B224" s="144" t="s">
        <v>2990</v>
      </c>
      <c r="C224" s="164" t="s">
        <v>3401</v>
      </c>
      <c r="D224" s="109" t="s">
        <v>3402</v>
      </c>
      <c r="E224" s="377"/>
      <c r="F224" s="110" t="s">
        <v>1043</v>
      </c>
      <c r="G224" s="112">
        <v>1</v>
      </c>
      <c r="H224" s="49"/>
      <c r="I224" s="446">
        <f>ROUND(Tabela1716[[#This Row],[Količina]]*Tabela1716[[#This Row],[cena/EM]],2)</f>
        <v>0</v>
      </c>
    </row>
    <row r="225" spans="1:9" ht="25.5" x14ac:dyDescent="0.2">
      <c r="A225" s="192">
        <v>224</v>
      </c>
      <c r="B225" s="144" t="s">
        <v>2990</v>
      </c>
      <c r="C225" s="164" t="s">
        <v>3403</v>
      </c>
      <c r="D225" s="109" t="s">
        <v>3404</v>
      </c>
      <c r="E225" s="372"/>
      <c r="F225" s="110" t="s">
        <v>24</v>
      </c>
      <c r="G225" s="112">
        <v>1</v>
      </c>
      <c r="H225" s="49"/>
      <c r="I225" s="446">
        <f>ROUND(Tabela1716[[#This Row],[Količina]]*Tabela1716[[#This Row],[cena/EM]],2)</f>
        <v>0</v>
      </c>
    </row>
    <row r="226" spans="1:9" x14ac:dyDescent="0.2">
      <c r="A226" s="192">
        <v>225</v>
      </c>
      <c r="B226" s="144" t="s">
        <v>2990</v>
      </c>
      <c r="C226" s="164" t="s">
        <v>3405</v>
      </c>
      <c r="D226" s="109" t="s">
        <v>3406</v>
      </c>
      <c r="E226" s="377"/>
      <c r="F226" s="110" t="s">
        <v>24</v>
      </c>
      <c r="G226" s="112">
        <v>1</v>
      </c>
      <c r="H226" s="49"/>
      <c r="I226" s="446">
        <f>ROUND(Tabela1716[[#This Row],[Količina]]*Tabela1716[[#This Row],[cena/EM]],2)</f>
        <v>0</v>
      </c>
    </row>
    <row r="227" spans="1:9" ht="25.5" x14ac:dyDescent="0.2">
      <c r="A227" s="192">
        <v>226</v>
      </c>
      <c r="B227" s="144" t="s">
        <v>3407</v>
      </c>
      <c r="C227" s="164" t="s">
        <v>3408</v>
      </c>
      <c r="D227" s="109" t="s">
        <v>3409</v>
      </c>
      <c r="E227" s="377"/>
      <c r="F227" s="110" t="s">
        <v>24</v>
      </c>
      <c r="G227" s="112">
        <v>1</v>
      </c>
      <c r="H227" s="49"/>
      <c r="I227" s="446">
        <f>ROUND(Tabela1716[[#This Row],[Količina]]*Tabela1716[[#This Row],[cena/EM]],2)</f>
        <v>0</v>
      </c>
    </row>
    <row r="228" spans="1:9" x14ac:dyDescent="0.25">
      <c r="A228" s="192">
        <v>227</v>
      </c>
      <c r="B228" s="367" t="s">
        <v>2990</v>
      </c>
      <c r="C228" s="368" t="s">
        <v>3365</v>
      </c>
      <c r="D228" s="369" t="s">
        <v>3410</v>
      </c>
      <c r="E228" s="143"/>
      <c r="F228" s="104">
        <f>ROUND(SUM(I229:I240),2)</f>
        <v>0</v>
      </c>
      <c r="G228" s="105"/>
      <c r="H228" s="105"/>
      <c r="I228" s="80"/>
    </row>
    <row r="229" spans="1:9" ht="63.75" x14ac:dyDescent="0.2">
      <c r="A229" s="192">
        <v>228</v>
      </c>
      <c r="B229" s="144" t="s">
        <v>2990</v>
      </c>
      <c r="C229" s="164" t="s">
        <v>3411</v>
      </c>
      <c r="D229" s="109" t="s">
        <v>3412</v>
      </c>
      <c r="E229" s="377"/>
      <c r="F229" s="110" t="s">
        <v>21</v>
      </c>
      <c r="G229" s="112">
        <v>1</v>
      </c>
      <c r="H229" s="49"/>
      <c r="I229" s="446">
        <f>ROUND(Tabela1716[[#This Row],[Količina]]*Tabela1716[[#This Row],[cena/EM]],2)</f>
        <v>0</v>
      </c>
    </row>
    <row r="230" spans="1:9" ht="38.25" x14ac:dyDescent="0.2">
      <c r="A230" s="192">
        <v>229</v>
      </c>
      <c r="B230" s="144" t="s">
        <v>2990</v>
      </c>
      <c r="C230" s="164" t="s">
        <v>3413</v>
      </c>
      <c r="D230" s="109" t="s">
        <v>3414</v>
      </c>
      <c r="E230" s="377"/>
      <c r="F230" s="110" t="s">
        <v>21</v>
      </c>
      <c r="G230" s="112">
        <v>1</v>
      </c>
      <c r="H230" s="49"/>
      <c r="I230" s="446">
        <f>ROUND(Tabela1716[[#This Row],[Količina]]*Tabela1716[[#This Row],[cena/EM]],2)</f>
        <v>0</v>
      </c>
    </row>
    <row r="231" spans="1:9" ht="38.25" x14ac:dyDescent="0.2">
      <c r="A231" s="192">
        <v>230</v>
      </c>
      <c r="B231" s="144" t="s">
        <v>2990</v>
      </c>
      <c r="C231" s="164" t="s">
        <v>3415</v>
      </c>
      <c r="D231" s="109" t="s">
        <v>3416</v>
      </c>
      <c r="E231" s="377"/>
      <c r="F231" s="110" t="s">
        <v>21</v>
      </c>
      <c r="G231" s="112">
        <v>1</v>
      </c>
      <c r="H231" s="49"/>
      <c r="I231" s="446">
        <f>ROUND(Tabela1716[[#This Row],[Količina]]*Tabela1716[[#This Row],[cena/EM]],2)</f>
        <v>0</v>
      </c>
    </row>
    <row r="232" spans="1:9" ht="25.5" x14ac:dyDescent="0.2">
      <c r="A232" s="192">
        <v>231</v>
      </c>
      <c r="B232" s="144" t="s">
        <v>2990</v>
      </c>
      <c r="C232" s="164" t="s">
        <v>3417</v>
      </c>
      <c r="D232" s="109" t="s">
        <v>3418</v>
      </c>
      <c r="E232" s="377"/>
      <c r="F232" s="110" t="s">
        <v>21</v>
      </c>
      <c r="G232" s="112">
        <v>1</v>
      </c>
      <c r="H232" s="49"/>
      <c r="I232" s="446">
        <f>ROUND(Tabela1716[[#This Row],[Količina]]*Tabela1716[[#This Row],[cena/EM]],2)</f>
        <v>0</v>
      </c>
    </row>
    <row r="233" spans="1:9" ht="38.25" x14ac:dyDescent="0.2">
      <c r="A233" s="192">
        <v>232</v>
      </c>
      <c r="B233" s="144" t="s">
        <v>2990</v>
      </c>
      <c r="C233" s="164" t="s">
        <v>3419</v>
      </c>
      <c r="D233" s="109" t="s">
        <v>3420</v>
      </c>
      <c r="E233" s="377"/>
      <c r="F233" s="110" t="s">
        <v>21</v>
      </c>
      <c r="G233" s="112">
        <v>1</v>
      </c>
      <c r="H233" s="49"/>
      <c r="I233" s="446">
        <f>ROUND(Tabela1716[[#This Row],[Količina]]*Tabela1716[[#This Row],[cena/EM]],2)</f>
        <v>0</v>
      </c>
    </row>
    <row r="234" spans="1:9" ht="140.25" x14ac:dyDescent="0.2">
      <c r="A234" s="192">
        <v>233</v>
      </c>
      <c r="B234" s="144" t="s">
        <v>2990</v>
      </c>
      <c r="C234" s="164" t="s">
        <v>3421</v>
      </c>
      <c r="D234" s="109" t="s">
        <v>3422</v>
      </c>
      <c r="E234" s="377"/>
      <c r="F234" s="110" t="s">
        <v>1043</v>
      </c>
      <c r="G234" s="112">
        <v>2</v>
      </c>
      <c r="H234" s="49"/>
      <c r="I234" s="446">
        <f>ROUND(Tabela1716[[#This Row],[Količina]]*Tabela1716[[#This Row],[cena/EM]],2)</f>
        <v>0</v>
      </c>
    </row>
    <row r="235" spans="1:9" ht="140.25" x14ac:dyDescent="0.2">
      <c r="A235" s="192">
        <v>234</v>
      </c>
      <c r="B235" s="144" t="s">
        <v>2990</v>
      </c>
      <c r="C235" s="164" t="s">
        <v>3423</v>
      </c>
      <c r="D235" s="109" t="s">
        <v>3424</v>
      </c>
      <c r="E235" s="377"/>
      <c r="F235" s="110" t="s">
        <v>1043</v>
      </c>
      <c r="G235" s="112">
        <v>25</v>
      </c>
      <c r="H235" s="49"/>
      <c r="I235" s="446">
        <f>ROUND(Tabela1716[[#This Row],[Količina]]*Tabela1716[[#This Row],[cena/EM]],2)</f>
        <v>0</v>
      </c>
    </row>
    <row r="236" spans="1:9" ht="38.25" x14ac:dyDescent="0.2">
      <c r="A236" s="192">
        <v>235</v>
      </c>
      <c r="B236" s="144" t="s">
        <v>2990</v>
      </c>
      <c r="C236" s="164" t="s">
        <v>3425</v>
      </c>
      <c r="D236" s="109" t="s">
        <v>3426</v>
      </c>
      <c r="E236" s="377"/>
      <c r="F236" s="110" t="s">
        <v>21</v>
      </c>
      <c r="G236" s="112">
        <v>3</v>
      </c>
      <c r="H236" s="49"/>
      <c r="I236" s="446">
        <f>ROUND(Tabela1716[[#This Row],[Količina]]*Tabela1716[[#This Row],[cena/EM]],2)</f>
        <v>0</v>
      </c>
    </row>
    <row r="237" spans="1:9" ht="25.5" x14ac:dyDescent="0.2">
      <c r="A237" s="192">
        <v>236</v>
      </c>
      <c r="B237" s="144" t="s">
        <v>2990</v>
      </c>
      <c r="C237" s="164" t="s">
        <v>3427</v>
      </c>
      <c r="D237" s="109" t="s">
        <v>3428</v>
      </c>
      <c r="E237" s="377"/>
      <c r="F237" s="110" t="s">
        <v>21</v>
      </c>
      <c r="G237" s="112">
        <v>6</v>
      </c>
      <c r="H237" s="49"/>
      <c r="I237" s="446">
        <f>ROUND(Tabela1716[[#This Row],[Količina]]*Tabela1716[[#This Row],[cena/EM]],2)</f>
        <v>0</v>
      </c>
    </row>
    <row r="238" spans="1:9" x14ac:dyDescent="0.2">
      <c r="A238" s="192">
        <v>237</v>
      </c>
      <c r="B238" s="144" t="s">
        <v>2990</v>
      </c>
      <c r="C238" s="164" t="s">
        <v>3429</v>
      </c>
      <c r="D238" s="109" t="s">
        <v>3430</v>
      </c>
      <c r="E238" s="377"/>
      <c r="F238" s="110" t="s">
        <v>24</v>
      </c>
      <c r="G238" s="112">
        <v>1</v>
      </c>
      <c r="H238" s="49"/>
      <c r="I238" s="446">
        <f>ROUND(Tabela1716[[#This Row],[Količina]]*Tabela1716[[#This Row],[cena/EM]],2)</f>
        <v>0</v>
      </c>
    </row>
    <row r="239" spans="1:9" ht="25.5" x14ac:dyDescent="0.2">
      <c r="A239" s="192">
        <v>238</v>
      </c>
      <c r="B239" s="144" t="s">
        <v>2990</v>
      </c>
      <c r="C239" s="164" t="s">
        <v>3431</v>
      </c>
      <c r="D239" s="109" t="s">
        <v>3432</v>
      </c>
      <c r="E239" s="377"/>
      <c r="F239" s="110" t="s">
        <v>24</v>
      </c>
      <c r="G239" s="112">
        <v>1</v>
      </c>
      <c r="H239" s="49"/>
      <c r="I239" s="446">
        <f>ROUND(Tabela1716[[#This Row],[Količina]]*Tabela1716[[#This Row],[cena/EM]],2)</f>
        <v>0</v>
      </c>
    </row>
    <row r="240" spans="1:9" ht="38.25" x14ac:dyDescent="0.2">
      <c r="A240" s="192">
        <v>239</v>
      </c>
      <c r="B240" s="144" t="s">
        <v>2990</v>
      </c>
      <c r="C240" s="164" t="s">
        <v>3433</v>
      </c>
      <c r="D240" s="109" t="s">
        <v>3434</v>
      </c>
      <c r="E240" s="377"/>
      <c r="F240" s="110" t="s">
        <v>1080</v>
      </c>
      <c r="G240" s="112">
        <v>2</v>
      </c>
      <c r="H240" s="49"/>
      <c r="I240" s="446">
        <f>ROUND(Tabela1716[[#This Row],[Količina]]*Tabela1716[[#This Row],[cena/EM]],2)</f>
        <v>0</v>
      </c>
    </row>
  </sheetData>
  <sheetProtection algorithmName="SHA-512" hashValue="7s4KMnsHFo04c52K04+vFH2SHtJyXp3W6nE8F39nc8Njgy7eSXXL0KAJATE6M6kQN9ud80sa9+2vLjNTysP7JQ==" saltValue="2jwwkXvWUQSgUgG/6PgN9A==" spinCount="100000" sheet="1" objects="1" scenarios="1"/>
  <conditionalFormatting sqref="H9:H25 H27:H36 H38:H64 H66:H90 H94:H138 H143:H154 H157 H159:H167 H171 H173:H199 H205:H217 H219:H227 H229:H240">
    <cfRule type="containsBlanks" dxfId="45" priority="3">
      <formula>LEN(TRIM(H9))=0</formula>
    </cfRule>
  </conditionalFormatting>
  <dataValidations count="1">
    <dataValidation type="custom" allowBlank="1" showInputMessage="1" showErrorMessage="1" errorTitle="Preverite vnos" error="Ceno na EM je potrebno vnesti zaokroženo  na dve decimalni mesti." sqref="H38:H64 H66:H90 H219:H227 H1:H25 H27:H36 H94:H138 H173:H199 H205:H217 H143:H154 H159:H167 H171 H157 H229:H1048576" xr:uid="{00000000-0002-0000-0C00-000000000000}">
      <formula1>H1=ROUND(H1,2)</formula1>
    </dataValidation>
  </dataValidations>
  <pageMargins left="0.7" right="0.7" top="0.75" bottom="0.75" header="0.3" footer="0.3"/>
  <pageSetup paperSize="9"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4"/>
  <sheetViews>
    <sheetView zoomScale="106" zoomScaleNormal="106" workbookViewId="0">
      <selection activeCell="D2" sqref="D2"/>
    </sheetView>
  </sheetViews>
  <sheetFormatPr defaultColWidth="9.140625" defaultRowHeight="12.75" x14ac:dyDescent="0.25"/>
  <cols>
    <col min="1" max="1" width="7.28515625" style="2" bestFit="1" customWidth="1"/>
    <col min="2" max="2" width="8" style="6" customWidth="1"/>
    <col min="3" max="3" width="10.7109375" style="3" bestFit="1" customWidth="1"/>
    <col min="4" max="4" width="65.7109375" style="4" customWidth="1"/>
    <col min="5" max="5" width="40.7109375" style="2" customWidth="1"/>
    <col min="6" max="6" width="15.7109375" style="5" customWidth="1"/>
    <col min="7" max="7" width="12.7109375" style="2" customWidth="1"/>
    <col min="8" max="8" width="12.7109375" style="7" customWidth="1"/>
    <col min="9" max="9" width="15.7109375" style="2" customWidth="1"/>
    <col min="10" max="16384" width="9.140625" style="2"/>
  </cols>
  <sheetData>
    <row r="1" spans="1:9" s="1" customFormat="1" x14ac:dyDescent="0.25">
      <c r="A1" s="17" t="s">
        <v>0</v>
      </c>
      <c r="B1" s="18" t="s">
        <v>14</v>
      </c>
      <c r="C1" s="18" t="s">
        <v>15</v>
      </c>
      <c r="D1" s="19" t="s">
        <v>16</v>
      </c>
      <c r="E1" s="17" t="s">
        <v>17</v>
      </c>
      <c r="F1" s="20" t="s">
        <v>18</v>
      </c>
      <c r="G1" s="17" t="s">
        <v>19</v>
      </c>
      <c r="H1" s="20" t="s">
        <v>20</v>
      </c>
      <c r="I1" s="17" t="s">
        <v>13</v>
      </c>
    </row>
    <row r="2" spans="1:9" x14ac:dyDescent="0.25">
      <c r="A2" s="63">
        <v>1</v>
      </c>
      <c r="B2" s="22" t="s">
        <v>865</v>
      </c>
      <c r="C2" s="23" t="s">
        <v>866</v>
      </c>
      <c r="D2" s="24" t="s">
        <v>867</v>
      </c>
      <c r="E2" s="25"/>
      <c r="F2" s="27">
        <f>ROUND(F3,2)</f>
        <v>0</v>
      </c>
      <c r="G2" s="26"/>
      <c r="H2" s="27"/>
      <c r="I2" s="28"/>
    </row>
    <row r="3" spans="1:9" x14ac:dyDescent="0.25">
      <c r="A3" s="63">
        <v>2</v>
      </c>
      <c r="B3" s="29" t="s">
        <v>865</v>
      </c>
      <c r="C3" s="30" t="s">
        <v>868</v>
      </c>
      <c r="D3" s="31" t="s">
        <v>315</v>
      </c>
      <c r="E3" s="32"/>
      <c r="F3" s="33">
        <f>ROUND(SUM(F4:F15),2)</f>
        <v>0</v>
      </c>
      <c r="G3" s="33"/>
      <c r="H3" s="33"/>
      <c r="I3" s="34"/>
    </row>
    <row r="4" spans="1:9" x14ac:dyDescent="0.25">
      <c r="A4" s="63">
        <v>3</v>
      </c>
      <c r="B4" s="70" t="s">
        <v>865</v>
      </c>
      <c r="C4" s="35" t="s">
        <v>869</v>
      </c>
      <c r="D4" s="36" t="s">
        <v>870</v>
      </c>
      <c r="E4" s="36"/>
      <c r="F4" s="38">
        <f>ROUND(F16,2)</f>
        <v>0</v>
      </c>
      <c r="G4" s="36"/>
      <c r="H4" s="36"/>
      <c r="I4" s="36"/>
    </row>
    <row r="5" spans="1:9" x14ac:dyDescent="0.25">
      <c r="A5" s="63">
        <v>4</v>
      </c>
      <c r="B5" s="70" t="s">
        <v>865</v>
      </c>
      <c r="C5" s="35" t="s">
        <v>871</v>
      </c>
      <c r="D5" s="36" t="s">
        <v>872</v>
      </c>
      <c r="E5" s="37"/>
      <c r="F5" s="38">
        <f>ROUND(F18,2)</f>
        <v>0</v>
      </c>
      <c r="G5" s="38"/>
      <c r="H5" s="38"/>
      <c r="I5" s="39"/>
    </row>
    <row r="6" spans="1:9" x14ac:dyDescent="0.25">
      <c r="A6" s="63">
        <v>5</v>
      </c>
      <c r="B6" s="70" t="s">
        <v>865</v>
      </c>
      <c r="C6" s="35" t="s">
        <v>873</v>
      </c>
      <c r="D6" s="57" t="s">
        <v>874</v>
      </c>
      <c r="E6" s="58"/>
      <c r="F6" s="38">
        <f>ROUND(F21,2)</f>
        <v>0</v>
      </c>
      <c r="G6" s="71"/>
      <c r="H6" s="71"/>
      <c r="I6" s="72"/>
    </row>
    <row r="7" spans="1:9" x14ac:dyDescent="0.25">
      <c r="A7" s="63">
        <v>6</v>
      </c>
      <c r="B7" s="70" t="s">
        <v>865</v>
      </c>
      <c r="C7" s="35" t="s">
        <v>875</v>
      </c>
      <c r="D7" s="57" t="s">
        <v>876</v>
      </c>
      <c r="E7" s="59"/>
      <c r="F7" s="38">
        <f>ROUND(F31,2)</f>
        <v>0</v>
      </c>
      <c r="G7" s="73"/>
      <c r="H7" s="74"/>
      <c r="I7" s="72"/>
    </row>
    <row r="8" spans="1:9" x14ac:dyDescent="0.25">
      <c r="A8" s="63">
        <v>7</v>
      </c>
      <c r="B8" s="70" t="s">
        <v>865</v>
      </c>
      <c r="C8" s="35" t="s">
        <v>877</v>
      </c>
      <c r="D8" s="57" t="s">
        <v>878</v>
      </c>
      <c r="E8" s="59"/>
      <c r="F8" s="38">
        <f>ROUND(F34,2)</f>
        <v>0</v>
      </c>
      <c r="G8" s="73"/>
      <c r="H8" s="74"/>
      <c r="I8" s="72"/>
    </row>
    <row r="9" spans="1:9" x14ac:dyDescent="0.25">
      <c r="A9" s="63">
        <v>8</v>
      </c>
      <c r="B9" s="70" t="s">
        <v>865</v>
      </c>
      <c r="C9" s="35" t="s">
        <v>879</v>
      </c>
      <c r="D9" s="57" t="s">
        <v>880</v>
      </c>
      <c r="E9" s="59"/>
      <c r="F9" s="38">
        <f>ROUND(F36,2)</f>
        <v>0</v>
      </c>
      <c r="G9" s="73"/>
      <c r="H9" s="74"/>
      <c r="I9" s="72"/>
    </row>
    <row r="10" spans="1:9" x14ac:dyDescent="0.25">
      <c r="A10" s="63">
        <v>9</v>
      </c>
      <c r="B10" s="70" t="s">
        <v>865</v>
      </c>
      <c r="C10" s="35" t="s">
        <v>881</v>
      </c>
      <c r="D10" s="57" t="s">
        <v>882</v>
      </c>
      <c r="E10" s="59"/>
      <c r="F10" s="38">
        <f>ROUND(F38,2)</f>
        <v>0</v>
      </c>
      <c r="G10" s="73"/>
      <c r="H10" s="74"/>
      <c r="I10" s="72"/>
    </row>
    <row r="11" spans="1:9" x14ac:dyDescent="0.25">
      <c r="A11" s="63">
        <v>10</v>
      </c>
      <c r="B11" s="70" t="s">
        <v>865</v>
      </c>
      <c r="C11" s="35" t="s">
        <v>883</v>
      </c>
      <c r="D11" s="57" t="s">
        <v>884</v>
      </c>
      <c r="E11" s="59"/>
      <c r="F11" s="38">
        <f>ROUND(F41,2)</f>
        <v>0</v>
      </c>
      <c r="G11" s="73"/>
      <c r="H11" s="74"/>
      <c r="I11" s="72"/>
    </row>
    <row r="12" spans="1:9" x14ac:dyDescent="0.25">
      <c r="A12" s="63">
        <v>11</v>
      </c>
      <c r="B12" s="70" t="s">
        <v>865</v>
      </c>
      <c r="C12" s="35" t="s">
        <v>885</v>
      </c>
      <c r="D12" s="57" t="s">
        <v>886</v>
      </c>
      <c r="E12" s="59"/>
      <c r="F12" s="38">
        <f>ROUND(F45,2)</f>
        <v>0</v>
      </c>
      <c r="G12" s="73"/>
      <c r="H12" s="74"/>
      <c r="I12" s="72"/>
    </row>
    <row r="13" spans="1:9" x14ac:dyDescent="0.25">
      <c r="A13" s="63">
        <v>12</v>
      </c>
      <c r="B13" s="70" t="s">
        <v>865</v>
      </c>
      <c r="C13" s="35" t="s">
        <v>887</v>
      </c>
      <c r="D13" s="57" t="s">
        <v>888</v>
      </c>
      <c r="E13" s="59"/>
      <c r="F13" s="38">
        <f>ROUND(F54,2)</f>
        <v>0</v>
      </c>
      <c r="G13" s="73"/>
      <c r="H13" s="74"/>
      <c r="I13" s="72"/>
    </row>
    <row r="14" spans="1:9" x14ac:dyDescent="0.25">
      <c r="A14" s="63">
        <v>13</v>
      </c>
      <c r="B14" s="70" t="s">
        <v>865</v>
      </c>
      <c r="C14" s="35" t="s">
        <v>889</v>
      </c>
      <c r="D14" s="57" t="s">
        <v>890</v>
      </c>
      <c r="E14" s="59"/>
      <c r="F14" s="38">
        <f>ROUND(F56,2)</f>
        <v>0</v>
      </c>
      <c r="G14" s="73"/>
      <c r="H14" s="74"/>
      <c r="I14" s="72"/>
    </row>
    <row r="15" spans="1:9" x14ac:dyDescent="0.25">
      <c r="A15" s="63">
        <v>14</v>
      </c>
      <c r="B15" s="70" t="s">
        <v>865</v>
      </c>
      <c r="C15" s="35" t="s">
        <v>891</v>
      </c>
      <c r="D15" s="57" t="s">
        <v>892</v>
      </c>
      <c r="E15" s="59"/>
      <c r="F15" s="38">
        <f>ROUND(F62,2)</f>
        <v>0</v>
      </c>
      <c r="G15" s="73"/>
      <c r="H15" s="74"/>
      <c r="I15" s="72"/>
    </row>
    <row r="16" spans="1:9" x14ac:dyDescent="0.25">
      <c r="A16" s="63">
        <v>15</v>
      </c>
      <c r="B16" s="40" t="s">
        <v>865</v>
      </c>
      <c r="C16" s="41" t="s">
        <v>869</v>
      </c>
      <c r="D16" s="42" t="s">
        <v>870</v>
      </c>
      <c r="E16" s="64"/>
      <c r="F16" s="44">
        <f>ROUND(SUM(I17),2)</f>
        <v>0</v>
      </c>
      <c r="G16" s="45"/>
      <c r="H16" s="79"/>
      <c r="I16" s="46"/>
    </row>
    <row r="17" spans="1:9" ht="76.5" x14ac:dyDescent="0.25">
      <c r="A17" s="63">
        <v>16</v>
      </c>
      <c r="B17" s="50" t="s">
        <v>865</v>
      </c>
      <c r="C17" s="67" t="s">
        <v>893</v>
      </c>
      <c r="D17" s="54" t="s">
        <v>894</v>
      </c>
      <c r="E17" s="51" t="s">
        <v>895</v>
      </c>
      <c r="F17" s="48" t="s">
        <v>21</v>
      </c>
      <c r="G17" s="65">
        <v>1</v>
      </c>
      <c r="H17" s="49"/>
      <c r="I17" s="8">
        <f>ROUND(Tabela17[[#This Row],[Količina]]*Tabela17[[#This Row],[cena/EM]],2)</f>
        <v>0</v>
      </c>
    </row>
    <row r="18" spans="1:9" x14ac:dyDescent="0.25">
      <c r="A18" s="63">
        <v>17</v>
      </c>
      <c r="B18" s="40" t="s">
        <v>865</v>
      </c>
      <c r="C18" s="41" t="s">
        <v>871</v>
      </c>
      <c r="D18" s="42" t="s">
        <v>872</v>
      </c>
      <c r="E18" s="64"/>
      <c r="F18" s="44">
        <f>ROUND(SUM(I19:I20),2)</f>
        <v>0</v>
      </c>
      <c r="G18" s="45"/>
      <c r="H18" s="79"/>
      <c r="I18" s="46"/>
    </row>
    <row r="19" spans="1:9" ht="25.5" x14ac:dyDescent="0.25">
      <c r="A19" s="63">
        <v>18</v>
      </c>
      <c r="B19" s="50" t="s">
        <v>865</v>
      </c>
      <c r="C19" s="21" t="s">
        <v>896</v>
      </c>
      <c r="D19" s="54" t="s">
        <v>897</v>
      </c>
      <c r="E19" s="47"/>
      <c r="F19" s="9" t="s">
        <v>21</v>
      </c>
      <c r="G19" s="55">
        <v>1</v>
      </c>
      <c r="H19" s="49"/>
      <c r="I19" s="8">
        <f>ROUND(Tabela17[[#This Row],[Količina]]*Tabela17[[#This Row],[cena/EM]],2)</f>
        <v>0</v>
      </c>
    </row>
    <row r="20" spans="1:9" ht="38.25" x14ac:dyDescent="0.25">
      <c r="A20" s="63">
        <v>19</v>
      </c>
      <c r="B20" s="50" t="s">
        <v>865</v>
      </c>
      <c r="C20" s="21" t="s">
        <v>898</v>
      </c>
      <c r="D20" s="54" t="s">
        <v>899</v>
      </c>
      <c r="E20" s="47"/>
      <c r="F20" s="9" t="s">
        <v>21</v>
      </c>
      <c r="G20" s="55">
        <v>4</v>
      </c>
      <c r="H20" s="49"/>
      <c r="I20" s="8">
        <f>ROUND(Tabela17[[#This Row],[Količina]]*Tabela17[[#This Row],[cena/EM]],2)</f>
        <v>0</v>
      </c>
    </row>
    <row r="21" spans="1:9" x14ac:dyDescent="0.25">
      <c r="A21" s="63">
        <v>20</v>
      </c>
      <c r="B21" s="69" t="s">
        <v>865</v>
      </c>
      <c r="C21" s="41" t="s">
        <v>873</v>
      </c>
      <c r="D21" s="42" t="s">
        <v>874</v>
      </c>
      <c r="E21" s="43"/>
      <c r="F21" s="44">
        <f>ROUND(SUM(I22:I30),2)</f>
        <v>0</v>
      </c>
      <c r="G21" s="46"/>
      <c r="H21" s="46"/>
      <c r="I21" s="53"/>
    </row>
    <row r="22" spans="1:9" ht="38.25" x14ac:dyDescent="0.25">
      <c r="A22" s="63">
        <v>21</v>
      </c>
      <c r="B22" s="50" t="s">
        <v>865</v>
      </c>
      <c r="C22" s="21" t="s">
        <v>900</v>
      </c>
      <c r="D22" s="81" t="s">
        <v>901</v>
      </c>
      <c r="E22" s="51"/>
      <c r="F22" s="76" t="s">
        <v>21</v>
      </c>
      <c r="G22" s="65">
        <v>2</v>
      </c>
      <c r="H22" s="49"/>
      <c r="I22" s="8">
        <f>ROUND(Tabela17[[#This Row],[Količina]]*Tabela17[[#This Row],[cena/EM]],2)</f>
        <v>0</v>
      </c>
    </row>
    <row r="23" spans="1:9" ht="63.75" x14ac:dyDescent="0.25">
      <c r="A23" s="63">
        <v>22</v>
      </c>
      <c r="B23" s="50" t="s">
        <v>865</v>
      </c>
      <c r="C23" s="21" t="s">
        <v>902</v>
      </c>
      <c r="D23" s="54" t="s">
        <v>903</v>
      </c>
      <c r="E23" s="75"/>
      <c r="F23" s="76" t="s">
        <v>21</v>
      </c>
      <c r="G23" s="65">
        <v>1</v>
      </c>
      <c r="H23" s="49"/>
      <c r="I23" s="8">
        <f>ROUND(Tabela17[[#This Row],[Količina]]*Tabela17[[#This Row],[cena/EM]],2)</f>
        <v>0</v>
      </c>
    </row>
    <row r="24" spans="1:9" ht="51" x14ac:dyDescent="0.25">
      <c r="A24" s="63">
        <v>23</v>
      </c>
      <c r="B24" s="50" t="s">
        <v>865</v>
      </c>
      <c r="C24" s="21" t="s">
        <v>904</v>
      </c>
      <c r="D24" s="54" t="s">
        <v>905</v>
      </c>
      <c r="E24" s="51"/>
      <c r="F24" s="76" t="s">
        <v>21</v>
      </c>
      <c r="G24" s="65">
        <v>1</v>
      </c>
      <c r="H24" s="49"/>
      <c r="I24" s="8">
        <f>ROUND(Tabela17[[#This Row],[Količina]]*Tabela17[[#This Row],[cena/EM]],2)</f>
        <v>0</v>
      </c>
    </row>
    <row r="25" spans="1:9" ht="63.75" x14ac:dyDescent="0.25">
      <c r="A25" s="63">
        <v>24</v>
      </c>
      <c r="B25" s="50" t="s">
        <v>865</v>
      </c>
      <c r="C25" s="21" t="s">
        <v>906</v>
      </c>
      <c r="D25" s="54" t="s">
        <v>907</v>
      </c>
      <c r="E25" s="51"/>
      <c r="F25" s="76" t="s">
        <v>21</v>
      </c>
      <c r="G25" s="65">
        <v>1</v>
      </c>
      <c r="H25" s="49"/>
      <c r="I25" s="8">
        <f>ROUND(Tabela17[[#This Row],[Količina]]*Tabela17[[#This Row],[cena/EM]],2)</f>
        <v>0</v>
      </c>
    </row>
    <row r="26" spans="1:9" ht="51" x14ac:dyDescent="0.25">
      <c r="A26" s="63">
        <v>25</v>
      </c>
      <c r="B26" s="50" t="s">
        <v>865</v>
      </c>
      <c r="C26" s="21" t="s">
        <v>908</v>
      </c>
      <c r="D26" s="54" t="s">
        <v>909</v>
      </c>
      <c r="E26" s="51"/>
      <c r="F26" s="76" t="s">
        <v>21</v>
      </c>
      <c r="G26" s="65">
        <v>1</v>
      </c>
      <c r="H26" s="49"/>
      <c r="I26" s="8">
        <f>ROUND(Tabela17[[#This Row],[Količina]]*Tabela17[[#This Row],[cena/EM]],2)</f>
        <v>0</v>
      </c>
    </row>
    <row r="27" spans="1:9" ht="38.25" x14ac:dyDescent="0.25">
      <c r="A27" s="63">
        <v>26</v>
      </c>
      <c r="B27" s="50" t="s">
        <v>865</v>
      </c>
      <c r="C27" s="21" t="s">
        <v>910</v>
      </c>
      <c r="D27" s="54" t="s">
        <v>911</v>
      </c>
      <c r="E27" s="51" t="s">
        <v>912</v>
      </c>
      <c r="F27" s="76" t="s">
        <v>21</v>
      </c>
      <c r="G27" s="65">
        <v>1</v>
      </c>
      <c r="H27" s="49"/>
      <c r="I27" s="8">
        <f>ROUND(Tabela17[[#This Row],[Količina]]*Tabela17[[#This Row],[cena/EM]],2)</f>
        <v>0</v>
      </c>
    </row>
    <row r="28" spans="1:9" ht="38.25" x14ac:dyDescent="0.25">
      <c r="A28" s="63">
        <v>27</v>
      </c>
      <c r="B28" s="50" t="s">
        <v>865</v>
      </c>
      <c r="C28" s="21" t="s">
        <v>913</v>
      </c>
      <c r="D28" s="54" t="s">
        <v>914</v>
      </c>
      <c r="E28" s="51" t="s">
        <v>912</v>
      </c>
      <c r="F28" s="76" t="s">
        <v>21</v>
      </c>
      <c r="G28" s="65">
        <v>1</v>
      </c>
      <c r="H28" s="49"/>
      <c r="I28" s="8">
        <f>ROUND(Tabela17[[#This Row],[Količina]]*Tabela17[[#This Row],[cena/EM]],2)</f>
        <v>0</v>
      </c>
    </row>
    <row r="29" spans="1:9" ht="38.25" x14ac:dyDescent="0.25">
      <c r="A29" s="63">
        <v>28</v>
      </c>
      <c r="B29" s="50" t="s">
        <v>865</v>
      </c>
      <c r="C29" s="21" t="s">
        <v>915</v>
      </c>
      <c r="D29" s="54" t="s">
        <v>916</v>
      </c>
      <c r="E29" s="51" t="s">
        <v>912</v>
      </c>
      <c r="F29" s="76" t="s">
        <v>21</v>
      </c>
      <c r="G29" s="65">
        <v>2</v>
      </c>
      <c r="H29" s="49"/>
      <c r="I29" s="8">
        <f>ROUND(Tabela17[[#This Row],[Količina]]*Tabela17[[#This Row],[cena/EM]],2)</f>
        <v>0</v>
      </c>
    </row>
    <row r="30" spans="1:9" ht="38.25" x14ac:dyDescent="0.25">
      <c r="A30" s="63">
        <v>29</v>
      </c>
      <c r="B30" s="50" t="s">
        <v>865</v>
      </c>
      <c r="C30" s="21" t="s">
        <v>917</v>
      </c>
      <c r="D30" s="54" t="s">
        <v>918</v>
      </c>
      <c r="E30" s="51"/>
      <c r="F30" s="76" t="s">
        <v>21</v>
      </c>
      <c r="G30" s="65">
        <v>1</v>
      </c>
      <c r="H30" s="49"/>
      <c r="I30" s="8">
        <f>ROUND(Tabela17[[#This Row],[Količina]]*Tabela17[[#This Row],[cena/EM]],2)</f>
        <v>0</v>
      </c>
    </row>
    <row r="31" spans="1:9" x14ac:dyDescent="0.25">
      <c r="A31" s="63">
        <v>30</v>
      </c>
      <c r="B31" s="69" t="s">
        <v>865</v>
      </c>
      <c r="C31" s="41" t="s">
        <v>875</v>
      </c>
      <c r="D31" s="42" t="s">
        <v>876</v>
      </c>
      <c r="E31" s="43"/>
      <c r="F31" s="44">
        <f>ROUND(SUM(I32:I33),2)</f>
        <v>0</v>
      </c>
      <c r="G31" s="45"/>
      <c r="H31" s="45"/>
      <c r="I31" s="53"/>
    </row>
    <row r="32" spans="1:9" ht="114.75" x14ac:dyDescent="0.25">
      <c r="A32" s="63">
        <v>31</v>
      </c>
      <c r="B32" s="50" t="s">
        <v>865</v>
      </c>
      <c r="C32" s="21" t="s">
        <v>919</v>
      </c>
      <c r="D32" s="56" t="s">
        <v>920</v>
      </c>
      <c r="E32" s="51"/>
      <c r="F32" s="78" t="s">
        <v>21</v>
      </c>
      <c r="G32" s="65">
        <v>2</v>
      </c>
      <c r="H32" s="49"/>
      <c r="I32" s="8">
        <f>ROUND(Tabela17[[#This Row],[Količina]]*Tabela17[[#This Row],[cena/EM]],2)</f>
        <v>0</v>
      </c>
    </row>
    <row r="33" spans="1:9" ht="89.25" x14ac:dyDescent="0.25">
      <c r="A33" s="63">
        <v>32</v>
      </c>
      <c r="B33" s="50" t="s">
        <v>865</v>
      </c>
      <c r="C33" s="21" t="s">
        <v>921</v>
      </c>
      <c r="D33" s="56" t="s">
        <v>922</v>
      </c>
      <c r="E33" s="51"/>
      <c r="F33" s="78" t="s">
        <v>21</v>
      </c>
      <c r="G33" s="65">
        <v>4</v>
      </c>
      <c r="H33" s="49"/>
      <c r="I33" s="8">
        <f>ROUND(Tabela17[[#This Row],[Količina]]*Tabela17[[#This Row],[cena/EM]],2)</f>
        <v>0</v>
      </c>
    </row>
    <row r="34" spans="1:9" x14ac:dyDescent="0.25">
      <c r="A34" s="63">
        <v>33</v>
      </c>
      <c r="B34" s="69" t="s">
        <v>865</v>
      </c>
      <c r="C34" s="41" t="s">
        <v>877</v>
      </c>
      <c r="D34" s="42" t="s">
        <v>878</v>
      </c>
      <c r="E34" s="42"/>
      <c r="F34" s="44">
        <f>ROUND(SUM(I35),2)</f>
        <v>0</v>
      </c>
      <c r="G34" s="45"/>
      <c r="H34" s="45"/>
      <c r="I34" s="53"/>
    </row>
    <row r="35" spans="1:9" ht="25.5" x14ac:dyDescent="0.25">
      <c r="A35" s="63">
        <v>34</v>
      </c>
      <c r="B35" s="50" t="s">
        <v>865</v>
      </c>
      <c r="C35" s="21" t="s">
        <v>923</v>
      </c>
      <c r="D35" s="56" t="s">
        <v>924</v>
      </c>
      <c r="E35" s="51"/>
      <c r="F35" s="78" t="s">
        <v>21</v>
      </c>
      <c r="G35" s="65">
        <v>4</v>
      </c>
      <c r="H35" s="49"/>
      <c r="I35" s="8">
        <f>ROUND(Tabela17[[#This Row],[Količina]]*Tabela17[[#This Row],[cena/EM]],2)</f>
        <v>0</v>
      </c>
    </row>
    <row r="36" spans="1:9" x14ac:dyDescent="0.25">
      <c r="A36" s="63">
        <v>35</v>
      </c>
      <c r="B36" s="69" t="s">
        <v>865</v>
      </c>
      <c r="C36" s="41" t="s">
        <v>879</v>
      </c>
      <c r="D36" s="42" t="s">
        <v>880</v>
      </c>
      <c r="E36" s="42"/>
      <c r="F36" s="44">
        <f>ROUND(SUM(I37),2)</f>
        <v>0</v>
      </c>
      <c r="G36" s="45"/>
      <c r="H36" s="45"/>
      <c r="I36" s="53"/>
    </row>
    <row r="37" spans="1:9" ht="51" x14ac:dyDescent="0.25">
      <c r="A37" s="63">
        <v>36</v>
      </c>
      <c r="B37" s="82" t="s">
        <v>865</v>
      </c>
      <c r="C37" s="21" t="s">
        <v>925</v>
      </c>
      <c r="D37" s="56" t="s">
        <v>926</v>
      </c>
      <c r="E37" s="56" t="s">
        <v>927</v>
      </c>
      <c r="F37" s="78" t="s">
        <v>21</v>
      </c>
      <c r="G37" s="65">
        <v>10</v>
      </c>
      <c r="H37" s="49"/>
      <c r="I37" s="8">
        <f>ROUND(Tabela17[[#This Row],[Količina]]*Tabela17[[#This Row],[cena/EM]],2)</f>
        <v>0</v>
      </c>
    </row>
    <row r="38" spans="1:9" x14ac:dyDescent="0.25">
      <c r="A38" s="63">
        <v>37</v>
      </c>
      <c r="B38" s="69" t="s">
        <v>865</v>
      </c>
      <c r="C38" s="41" t="s">
        <v>881</v>
      </c>
      <c r="D38" s="42" t="s">
        <v>882</v>
      </c>
      <c r="E38" s="42"/>
      <c r="F38" s="44">
        <f>ROUND(SUM(I39:I40),2)</f>
        <v>0</v>
      </c>
      <c r="G38" s="45"/>
      <c r="H38" s="45"/>
      <c r="I38" s="53"/>
    </row>
    <row r="39" spans="1:9" ht="25.5" x14ac:dyDescent="0.25">
      <c r="A39" s="63">
        <v>38</v>
      </c>
      <c r="B39" s="82" t="s">
        <v>865</v>
      </c>
      <c r="C39" s="21" t="s">
        <v>928</v>
      </c>
      <c r="D39" s="83" t="s">
        <v>929</v>
      </c>
      <c r="E39" s="77"/>
      <c r="F39" s="9" t="s">
        <v>21</v>
      </c>
      <c r="G39" s="66">
        <v>13</v>
      </c>
      <c r="H39" s="49"/>
      <c r="I39" s="8">
        <f>ROUND(Tabela17[[#This Row],[Količina]]*Tabela17[[#This Row],[cena/EM]],2)</f>
        <v>0</v>
      </c>
    </row>
    <row r="40" spans="1:9" ht="38.25" x14ac:dyDescent="0.25">
      <c r="A40" s="63">
        <v>39</v>
      </c>
      <c r="B40" s="82" t="s">
        <v>865</v>
      </c>
      <c r="C40" s="21" t="s">
        <v>930</v>
      </c>
      <c r="D40" s="54" t="s">
        <v>931</v>
      </c>
      <c r="E40" s="51"/>
      <c r="F40" s="9" t="s">
        <v>21</v>
      </c>
      <c r="G40" s="66">
        <v>3</v>
      </c>
      <c r="H40" s="49"/>
      <c r="I40" s="8">
        <f>ROUND(Tabela17[[#This Row],[Količina]]*Tabela17[[#This Row],[cena/EM]],2)</f>
        <v>0</v>
      </c>
    </row>
    <row r="41" spans="1:9" x14ac:dyDescent="0.25">
      <c r="A41" s="63">
        <v>40</v>
      </c>
      <c r="B41" s="69" t="s">
        <v>865</v>
      </c>
      <c r="C41" s="41" t="s">
        <v>883</v>
      </c>
      <c r="D41" s="42" t="s">
        <v>884</v>
      </c>
      <c r="E41" s="42"/>
      <c r="F41" s="44">
        <f>ROUND(SUM(I42:I44),2)</f>
        <v>0</v>
      </c>
      <c r="G41" s="45"/>
      <c r="H41" s="45"/>
      <c r="I41" s="53"/>
    </row>
    <row r="42" spans="1:9" ht="63.75" x14ac:dyDescent="0.25">
      <c r="A42" s="63">
        <v>41</v>
      </c>
      <c r="B42" s="82" t="s">
        <v>865</v>
      </c>
      <c r="C42" s="21" t="s">
        <v>932</v>
      </c>
      <c r="D42" s="52" t="s">
        <v>933</v>
      </c>
      <c r="E42" s="51"/>
      <c r="F42" s="76" t="s">
        <v>21</v>
      </c>
      <c r="G42" s="65">
        <v>21</v>
      </c>
      <c r="H42" s="49"/>
      <c r="I42" s="8">
        <f>ROUND(Tabela17[[#This Row],[Količina]]*Tabela17[[#This Row],[cena/EM]],2)</f>
        <v>0</v>
      </c>
    </row>
    <row r="43" spans="1:9" ht="38.25" x14ac:dyDescent="0.25">
      <c r="A43" s="63">
        <v>42</v>
      </c>
      <c r="B43" s="82" t="s">
        <v>865</v>
      </c>
      <c r="C43" s="21" t="s">
        <v>934</v>
      </c>
      <c r="D43" s="52" t="s">
        <v>935</v>
      </c>
      <c r="E43" s="51"/>
      <c r="F43" s="76" t="s">
        <v>21</v>
      </c>
      <c r="G43" s="65">
        <v>3</v>
      </c>
      <c r="H43" s="49"/>
      <c r="I43" s="8">
        <f>ROUND(Tabela17[[#This Row],[Količina]]*Tabela17[[#This Row],[cena/EM]],2)</f>
        <v>0</v>
      </c>
    </row>
    <row r="44" spans="1:9" ht="76.5" x14ac:dyDescent="0.25">
      <c r="A44" s="63">
        <v>43</v>
      </c>
      <c r="B44" s="82" t="s">
        <v>865</v>
      </c>
      <c r="C44" s="21" t="s">
        <v>936</v>
      </c>
      <c r="D44" s="52" t="s">
        <v>937</v>
      </c>
      <c r="E44" s="51"/>
      <c r="F44" s="76" t="s">
        <v>21</v>
      </c>
      <c r="G44" s="65">
        <v>2</v>
      </c>
      <c r="H44" s="49"/>
      <c r="I44" s="8">
        <f>ROUND(Tabela17[[#This Row],[Količina]]*Tabela17[[#This Row],[cena/EM]],2)</f>
        <v>0</v>
      </c>
    </row>
    <row r="45" spans="1:9" x14ac:dyDescent="0.25">
      <c r="A45" s="63">
        <v>44</v>
      </c>
      <c r="B45" s="69" t="s">
        <v>865</v>
      </c>
      <c r="C45" s="41" t="s">
        <v>885</v>
      </c>
      <c r="D45" s="42" t="s">
        <v>886</v>
      </c>
      <c r="E45" s="64"/>
      <c r="F45" s="44">
        <f>ROUND(SUM(I46:I53),2)</f>
        <v>0</v>
      </c>
      <c r="G45" s="45"/>
      <c r="H45" s="45"/>
      <c r="I45" s="53"/>
    </row>
    <row r="46" spans="1:9" ht="25.5" x14ac:dyDescent="0.25">
      <c r="A46" s="63">
        <v>45</v>
      </c>
      <c r="B46" s="82" t="s">
        <v>865</v>
      </c>
      <c r="C46" s="21" t="s">
        <v>938</v>
      </c>
      <c r="D46" s="54" t="s">
        <v>939</v>
      </c>
      <c r="E46" s="51" t="s">
        <v>940</v>
      </c>
      <c r="F46" s="78" t="s">
        <v>21</v>
      </c>
      <c r="G46" s="65">
        <v>2</v>
      </c>
      <c r="H46" s="49"/>
      <c r="I46" s="8">
        <f>ROUND(Tabela17[[#This Row],[Količina]]*Tabela17[[#This Row],[cena/EM]],2)</f>
        <v>0</v>
      </c>
    </row>
    <row r="47" spans="1:9" ht="25.5" x14ac:dyDescent="0.25">
      <c r="A47" s="63">
        <v>46</v>
      </c>
      <c r="B47" s="82" t="s">
        <v>865</v>
      </c>
      <c r="C47" s="21" t="s">
        <v>941</v>
      </c>
      <c r="D47" s="54" t="s">
        <v>942</v>
      </c>
      <c r="E47" s="51" t="s">
        <v>940</v>
      </c>
      <c r="F47" s="78" t="s">
        <v>21</v>
      </c>
      <c r="G47" s="65">
        <v>2</v>
      </c>
      <c r="H47" s="49"/>
      <c r="I47" s="8">
        <f>ROUND(Tabela17[[#This Row],[Količina]]*Tabela17[[#This Row],[cena/EM]],2)</f>
        <v>0</v>
      </c>
    </row>
    <row r="48" spans="1:9" ht="25.5" x14ac:dyDescent="0.25">
      <c r="A48" s="63">
        <v>47</v>
      </c>
      <c r="B48" s="82" t="s">
        <v>865</v>
      </c>
      <c r="C48" s="21" t="s">
        <v>943</v>
      </c>
      <c r="D48" s="54" t="s">
        <v>944</v>
      </c>
      <c r="E48" s="51" t="s">
        <v>940</v>
      </c>
      <c r="F48" s="78" t="s">
        <v>21</v>
      </c>
      <c r="G48" s="65">
        <v>2</v>
      </c>
      <c r="H48" s="49"/>
      <c r="I48" s="8">
        <f>ROUND(Tabela17[[#This Row],[Količina]]*Tabela17[[#This Row],[cena/EM]],2)</f>
        <v>0</v>
      </c>
    </row>
    <row r="49" spans="1:9" ht="25.5" x14ac:dyDescent="0.25">
      <c r="A49" s="63">
        <v>48</v>
      </c>
      <c r="B49" s="82" t="s">
        <v>865</v>
      </c>
      <c r="C49" s="21" t="s">
        <v>945</v>
      </c>
      <c r="D49" s="54" t="s">
        <v>946</v>
      </c>
      <c r="E49" s="51" t="s">
        <v>947</v>
      </c>
      <c r="F49" s="78" t="s">
        <v>21</v>
      </c>
      <c r="G49" s="65">
        <v>2</v>
      </c>
      <c r="H49" s="49"/>
      <c r="I49" s="8">
        <f>ROUND(Tabela17[[#This Row],[Količina]]*Tabela17[[#This Row],[cena/EM]],2)</f>
        <v>0</v>
      </c>
    </row>
    <row r="50" spans="1:9" x14ac:dyDescent="0.25">
      <c r="A50" s="63">
        <v>49</v>
      </c>
      <c r="B50" s="82" t="s">
        <v>865</v>
      </c>
      <c r="C50" s="21" t="s">
        <v>948</v>
      </c>
      <c r="D50" s="54" t="s">
        <v>949</v>
      </c>
      <c r="E50" s="51" t="s">
        <v>950</v>
      </c>
      <c r="F50" s="78" t="s">
        <v>21</v>
      </c>
      <c r="G50" s="65">
        <v>2</v>
      </c>
      <c r="H50" s="49"/>
      <c r="I50" s="8">
        <f>ROUND(Tabela17[[#This Row],[Količina]]*Tabela17[[#This Row],[cena/EM]],2)</f>
        <v>0</v>
      </c>
    </row>
    <row r="51" spans="1:9" x14ac:dyDescent="0.25">
      <c r="A51" s="63">
        <v>50</v>
      </c>
      <c r="B51" s="82" t="s">
        <v>865</v>
      </c>
      <c r="C51" s="21" t="s">
        <v>951</v>
      </c>
      <c r="D51" s="54" t="s">
        <v>952</v>
      </c>
      <c r="E51" s="51" t="s">
        <v>950</v>
      </c>
      <c r="F51" s="78" t="s">
        <v>21</v>
      </c>
      <c r="G51" s="65">
        <v>1</v>
      </c>
      <c r="H51" s="49"/>
      <c r="I51" s="8">
        <f>ROUND(Tabela17[[#This Row],[Količina]]*Tabela17[[#This Row],[cena/EM]],2)</f>
        <v>0</v>
      </c>
    </row>
    <row r="52" spans="1:9" ht="25.5" x14ac:dyDescent="0.25">
      <c r="A52" s="63">
        <v>51</v>
      </c>
      <c r="B52" s="82" t="s">
        <v>865</v>
      </c>
      <c r="C52" s="21" t="s">
        <v>953</v>
      </c>
      <c r="D52" s="54" t="s">
        <v>954</v>
      </c>
      <c r="E52" s="51" t="s">
        <v>955</v>
      </c>
      <c r="F52" s="78" t="s">
        <v>21</v>
      </c>
      <c r="G52" s="65">
        <v>1</v>
      </c>
      <c r="H52" s="49"/>
      <c r="I52" s="8">
        <f>ROUND(Tabela17[[#This Row],[Količina]]*Tabela17[[#This Row],[cena/EM]],2)</f>
        <v>0</v>
      </c>
    </row>
    <row r="53" spans="1:9" x14ac:dyDescent="0.25">
      <c r="A53" s="63">
        <v>52</v>
      </c>
      <c r="B53" s="82" t="s">
        <v>865</v>
      </c>
      <c r="C53" s="21" t="s">
        <v>956</v>
      </c>
      <c r="D53" s="54" t="s">
        <v>957</v>
      </c>
      <c r="E53" s="51" t="s">
        <v>958</v>
      </c>
      <c r="F53" s="78" t="s">
        <v>21</v>
      </c>
      <c r="G53" s="65">
        <v>2</v>
      </c>
      <c r="H53" s="49"/>
      <c r="I53" s="8">
        <f>ROUND(Tabela17[[#This Row],[Količina]]*Tabela17[[#This Row],[cena/EM]],2)</f>
        <v>0</v>
      </c>
    </row>
    <row r="54" spans="1:9" x14ac:dyDescent="0.25">
      <c r="A54" s="63">
        <v>53</v>
      </c>
      <c r="B54" s="69" t="s">
        <v>865</v>
      </c>
      <c r="C54" s="41" t="s">
        <v>887</v>
      </c>
      <c r="D54" s="42" t="s">
        <v>888</v>
      </c>
      <c r="E54" s="64"/>
      <c r="F54" s="44">
        <f>ROUND(SUM(I55),2)</f>
        <v>0</v>
      </c>
      <c r="G54" s="45"/>
      <c r="H54" s="45"/>
      <c r="I54" s="53"/>
    </row>
    <row r="55" spans="1:9" ht="25.5" x14ac:dyDescent="0.25">
      <c r="A55" s="63">
        <v>54</v>
      </c>
      <c r="B55" s="82" t="s">
        <v>865</v>
      </c>
      <c r="C55" s="21" t="s">
        <v>959</v>
      </c>
      <c r="D55" s="52" t="s">
        <v>960</v>
      </c>
      <c r="E55" s="51"/>
      <c r="F55" s="78" t="s">
        <v>21</v>
      </c>
      <c r="G55" s="65">
        <v>8</v>
      </c>
      <c r="H55" s="49"/>
      <c r="I55" s="8">
        <f>ROUND(Tabela17[[#This Row],[Količina]]*Tabela17[[#This Row],[cena/EM]],2)</f>
        <v>0</v>
      </c>
    </row>
    <row r="56" spans="1:9" x14ac:dyDescent="0.25">
      <c r="A56" s="63">
        <v>55</v>
      </c>
      <c r="B56" s="69" t="s">
        <v>865</v>
      </c>
      <c r="C56" s="41" t="s">
        <v>889</v>
      </c>
      <c r="D56" s="42" t="s">
        <v>961</v>
      </c>
      <c r="E56" s="64"/>
      <c r="F56" s="44">
        <f>ROUND(SUM(I57:I61),2)</f>
        <v>0</v>
      </c>
      <c r="G56" s="45"/>
      <c r="H56" s="45"/>
      <c r="I56" s="53"/>
    </row>
    <row r="57" spans="1:9" ht="51" x14ac:dyDescent="0.25">
      <c r="A57" s="63">
        <v>56</v>
      </c>
      <c r="B57" s="82" t="s">
        <v>865</v>
      </c>
      <c r="C57" s="21" t="s">
        <v>962</v>
      </c>
      <c r="D57" s="51" t="s">
        <v>963</v>
      </c>
      <c r="E57" s="51"/>
      <c r="F57" s="9" t="s">
        <v>21</v>
      </c>
      <c r="G57" s="65">
        <v>8</v>
      </c>
      <c r="H57" s="49"/>
      <c r="I57" s="8">
        <f>ROUND(Tabela17[[#This Row],[Količina]]*Tabela17[[#This Row],[cena/EM]],2)</f>
        <v>0</v>
      </c>
    </row>
    <row r="58" spans="1:9" ht="51" x14ac:dyDescent="0.25">
      <c r="A58" s="63">
        <v>57</v>
      </c>
      <c r="B58" s="82" t="s">
        <v>865</v>
      </c>
      <c r="C58" s="21" t="s">
        <v>964</v>
      </c>
      <c r="D58" s="52" t="s">
        <v>965</v>
      </c>
      <c r="E58" s="51"/>
      <c r="F58" s="9" t="s">
        <v>21</v>
      </c>
      <c r="G58" s="65">
        <v>4</v>
      </c>
      <c r="H58" s="49"/>
      <c r="I58" s="8">
        <f>ROUND(Tabela17[[#This Row],[Količina]]*Tabela17[[#This Row],[cena/EM]],2)</f>
        <v>0</v>
      </c>
    </row>
    <row r="59" spans="1:9" ht="51" x14ac:dyDescent="0.25">
      <c r="A59" s="63">
        <v>58</v>
      </c>
      <c r="B59" s="82" t="s">
        <v>865</v>
      </c>
      <c r="C59" s="21" t="s">
        <v>966</v>
      </c>
      <c r="D59" s="52" t="s">
        <v>967</v>
      </c>
      <c r="E59" s="51"/>
      <c r="F59" s="9" t="s">
        <v>21</v>
      </c>
      <c r="G59" s="65">
        <v>4</v>
      </c>
      <c r="H59" s="49"/>
      <c r="I59" s="8">
        <f>ROUND(Tabela17[[#This Row],[Količina]]*Tabela17[[#This Row],[cena/EM]],2)</f>
        <v>0</v>
      </c>
    </row>
    <row r="60" spans="1:9" ht="51" x14ac:dyDescent="0.25">
      <c r="A60" s="63">
        <v>59</v>
      </c>
      <c r="B60" s="82" t="s">
        <v>865</v>
      </c>
      <c r="C60" s="21" t="s">
        <v>968</v>
      </c>
      <c r="D60" s="56" t="s">
        <v>969</v>
      </c>
      <c r="E60" s="51"/>
      <c r="F60" s="9" t="s">
        <v>21</v>
      </c>
      <c r="G60" s="65">
        <v>2</v>
      </c>
      <c r="H60" s="49"/>
      <c r="I60" s="8">
        <f>ROUND(Tabela17[[#This Row],[Količina]]*Tabela17[[#This Row],[cena/EM]],2)</f>
        <v>0</v>
      </c>
    </row>
    <row r="61" spans="1:9" ht="51" x14ac:dyDescent="0.25">
      <c r="A61" s="63">
        <v>60</v>
      </c>
      <c r="B61" s="82" t="s">
        <v>865</v>
      </c>
      <c r="C61" s="21" t="s">
        <v>970</v>
      </c>
      <c r="D61" s="56" t="s">
        <v>971</v>
      </c>
      <c r="E61" s="51"/>
      <c r="F61" s="68" t="s">
        <v>21</v>
      </c>
      <c r="G61" s="65">
        <v>1</v>
      </c>
      <c r="H61" s="49"/>
      <c r="I61" s="8">
        <f>ROUND(Tabela17[[#This Row],[Količina]]*Tabela17[[#This Row],[cena/EM]],2)</f>
        <v>0</v>
      </c>
    </row>
    <row r="62" spans="1:9" x14ac:dyDescent="0.25">
      <c r="A62" s="63">
        <v>61</v>
      </c>
      <c r="B62" s="69" t="s">
        <v>865</v>
      </c>
      <c r="C62" s="41" t="s">
        <v>891</v>
      </c>
      <c r="D62" s="42" t="s">
        <v>892</v>
      </c>
      <c r="E62" s="64"/>
      <c r="F62" s="44">
        <f>ROUND(SUM(I63:I64),2)</f>
        <v>0</v>
      </c>
      <c r="G62" s="45"/>
      <c r="H62" s="45"/>
      <c r="I62" s="53"/>
    </row>
    <row r="63" spans="1:9" ht="25.5" x14ac:dyDescent="0.25">
      <c r="A63" s="63">
        <v>62</v>
      </c>
      <c r="B63" s="82" t="s">
        <v>865</v>
      </c>
      <c r="C63" s="21" t="s">
        <v>972</v>
      </c>
      <c r="D63" s="56" t="s">
        <v>973</v>
      </c>
      <c r="E63" s="51"/>
      <c r="F63" s="68" t="s">
        <v>21</v>
      </c>
      <c r="G63" s="65">
        <v>19</v>
      </c>
      <c r="H63" s="49"/>
      <c r="I63" s="8">
        <f>ROUND(Tabela17[[#This Row],[Količina]]*Tabela17[[#This Row],[cena/EM]],2)</f>
        <v>0</v>
      </c>
    </row>
    <row r="64" spans="1:9" x14ac:dyDescent="0.25">
      <c r="A64" s="63">
        <v>63</v>
      </c>
      <c r="B64" s="82" t="s">
        <v>865</v>
      </c>
      <c r="C64" s="21" t="s">
        <v>974</v>
      </c>
      <c r="D64" s="56" t="s">
        <v>975</v>
      </c>
      <c r="E64" s="51"/>
      <c r="F64" s="68" t="s">
        <v>21</v>
      </c>
      <c r="G64" s="65">
        <v>46</v>
      </c>
      <c r="H64" s="49"/>
      <c r="I64" s="8">
        <f>ROUND(Tabela17[[#This Row],[Količina]]*Tabela17[[#This Row],[cena/EM]],2)</f>
        <v>0</v>
      </c>
    </row>
  </sheetData>
  <sheetProtection algorithmName="SHA-512" hashValue="5kMIMcizNbJ4QQiCObxu57PJRctpEAN6MyzZBhe7wSc/ifEpG4LXBj7G7Ozkh/N0irb+CKLi7T1YPkODT6AEag==" saltValue="unJI+MxcRQ5/S/MPorBMQQ==" spinCount="100000" sheet="1" objects="1" scenarios="1"/>
  <conditionalFormatting sqref="H17">
    <cfRule type="containsBlanks" dxfId="30" priority="5">
      <formula>LEN(TRIM(H17))=0</formula>
    </cfRule>
  </conditionalFormatting>
  <conditionalFormatting sqref="H63:H64 H57:H61 H55 H46:H53 H42:H44 H39:H40 H37 H35 H32:H33 H22:H30 H19:H20">
    <cfRule type="containsBlanks" dxfId="29" priority="1">
      <formula>LEN(TRIM(H19))=0</formula>
    </cfRule>
  </conditionalFormatting>
  <dataValidations count="1">
    <dataValidation type="custom" allowBlank="1" showInputMessage="1" showErrorMessage="1" errorTitle="Preverite vnos" error="Ceno na EM je potrebno vnesti zaokroženo  na dve decimalni mesti." sqref="H1:H20 H22:H30 H32:H33 H35 H37 H39:H40 H42:H44 H46:H53 H55 H57:H61 H63:H1048576" xr:uid="{00000000-0002-0000-0D00-000000000000}">
      <formula1>H1=ROUND(H1,2)</formula1>
    </dataValidation>
  </dataValidation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5"/>
  <sheetViews>
    <sheetView zoomScale="106" zoomScaleNormal="106" workbookViewId="0">
      <selection activeCell="D2" sqref="D2"/>
    </sheetView>
  </sheetViews>
  <sheetFormatPr defaultColWidth="9.140625" defaultRowHeight="12.75" x14ac:dyDescent="0.25"/>
  <cols>
    <col min="1" max="1" width="7.28515625" style="11" bestFit="1" customWidth="1"/>
    <col min="2" max="2" width="8" style="14" customWidth="1"/>
    <col min="3" max="3" width="10.7109375" style="12" bestFit="1" customWidth="1"/>
    <col min="4" max="4" width="65.7109375" style="13" customWidth="1"/>
    <col min="5" max="5" width="40.7109375" style="11" customWidth="1"/>
    <col min="6" max="6" width="15.7109375" style="15" customWidth="1"/>
    <col min="7" max="7" width="12.7109375" style="11" customWidth="1"/>
    <col min="8" max="8" width="12.7109375" style="16" customWidth="1"/>
    <col min="9" max="9" width="15.7109375" style="11" customWidth="1"/>
    <col min="10" max="16384" width="9.140625" style="11"/>
  </cols>
  <sheetData>
    <row r="1" spans="1:9" s="10" customFormat="1" x14ac:dyDescent="0.25">
      <c r="A1" s="84" t="s">
        <v>0</v>
      </c>
      <c r="B1" s="85" t="s">
        <v>14</v>
      </c>
      <c r="C1" s="85" t="s">
        <v>15</v>
      </c>
      <c r="D1" s="86" t="s">
        <v>16</v>
      </c>
      <c r="E1" s="84" t="s">
        <v>17</v>
      </c>
      <c r="F1" s="87" t="s">
        <v>18</v>
      </c>
      <c r="G1" s="84" t="s">
        <v>19</v>
      </c>
      <c r="H1" s="87" t="s">
        <v>20</v>
      </c>
      <c r="I1" s="84" t="s">
        <v>13</v>
      </c>
    </row>
    <row r="2" spans="1:9" x14ac:dyDescent="0.25">
      <c r="A2" s="88">
        <v>1</v>
      </c>
      <c r="B2" s="89">
        <v>12</v>
      </c>
      <c r="C2" s="90" t="s">
        <v>3449</v>
      </c>
      <c r="D2" s="91" t="s">
        <v>3450</v>
      </c>
      <c r="E2" s="92"/>
      <c r="F2" s="93">
        <f>ROUND(F3,2)</f>
        <v>0</v>
      </c>
      <c r="G2" s="94"/>
      <c r="H2" s="93"/>
      <c r="I2" s="95"/>
    </row>
    <row r="3" spans="1:9" x14ac:dyDescent="0.25">
      <c r="A3" s="88">
        <v>2</v>
      </c>
      <c r="B3" s="96">
        <v>12</v>
      </c>
      <c r="C3" s="61" t="s">
        <v>3451</v>
      </c>
      <c r="D3" s="97" t="s">
        <v>3450</v>
      </c>
      <c r="E3" s="98"/>
      <c r="F3" s="62">
        <f>ROUND(SUM(F4),2)</f>
        <v>0</v>
      </c>
      <c r="G3" s="62"/>
      <c r="H3" s="62"/>
      <c r="I3" s="99"/>
    </row>
    <row r="4" spans="1:9" x14ac:dyDescent="0.25">
      <c r="A4" s="88">
        <v>3</v>
      </c>
      <c r="B4" s="100">
        <v>12</v>
      </c>
      <c r="C4" s="101" t="s">
        <v>3451</v>
      </c>
      <c r="D4" s="102" t="s">
        <v>3452</v>
      </c>
      <c r="E4" s="103"/>
      <c r="F4" s="104">
        <f>ROUND(SUM(I5:I15),2)</f>
        <v>0</v>
      </c>
      <c r="G4" s="105"/>
      <c r="H4" s="105"/>
      <c r="I4" s="79"/>
    </row>
    <row r="5" spans="1:9" ht="38.25" x14ac:dyDescent="0.25">
      <c r="A5" s="88">
        <v>4</v>
      </c>
      <c r="B5" s="106">
        <v>12</v>
      </c>
      <c r="C5" s="107" t="s">
        <v>3453</v>
      </c>
      <c r="D5" s="108" t="s">
        <v>3454</v>
      </c>
      <c r="E5" s="109" t="s">
        <v>3455</v>
      </c>
      <c r="F5" s="110" t="s">
        <v>24</v>
      </c>
      <c r="G5" s="111">
        <v>1</v>
      </c>
      <c r="H5" s="49"/>
      <c r="I5" s="112">
        <f>ROUND(Tabela12119[[#This Row],[Količina]]*Tabela12119[[#This Row],[cena/EM]],2)</f>
        <v>0</v>
      </c>
    </row>
    <row r="6" spans="1:9" ht="25.5" x14ac:dyDescent="0.25">
      <c r="A6" s="88">
        <v>5</v>
      </c>
      <c r="B6" s="106">
        <v>12</v>
      </c>
      <c r="C6" s="107" t="s">
        <v>3456</v>
      </c>
      <c r="D6" s="108" t="s">
        <v>3457</v>
      </c>
      <c r="E6" s="109"/>
      <c r="F6" s="110" t="s">
        <v>24</v>
      </c>
      <c r="G6" s="113">
        <v>1</v>
      </c>
      <c r="H6" s="49"/>
      <c r="I6" s="112">
        <f>ROUND(Tabela12119[[#This Row],[Količina]]*Tabela12119[[#This Row],[cena/EM]],2)</f>
        <v>0</v>
      </c>
    </row>
    <row r="7" spans="1:9" ht="25.5" x14ac:dyDescent="0.25">
      <c r="A7" s="88">
        <v>6</v>
      </c>
      <c r="B7" s="106">
        <v>12</v>
      </c>
      <c r="C7" s="107" t="s">
        <v>3458</v>
      </c>
      <c r="D7" s="108" t="s">
        <v>3459</v>
      </c>
      <c r="E7" s="109"/>
      <c r="F7" s="110" t="s">
        <v>24</v>
      </c>
      <c r="G7" s="111">
        <v>1</v>
      </c>
      <c r="H7" s="49"/>
      <c r="I7" s="112">
        <f>ROUND(Tabela12119[[#This Row],[Količina]]*Tabela12119[[#This Row],[cena/EM]],2)</f>
        <v>0</v>
      </c>
    </row>
    <row r="8" spans="1:9" ht="25.5" x14ac:dyDescent="0.25">
      <c r="A8" s="88">
        <v>7</v>
      </c>
      <c r="B8" s="106">
        <v>12</v>
      </c>
      <c r="C8" s="107" t="s">
        <v>3460</v>
      </c>
      <c r="D8" s="114" t="s">
        <v>3461</v>
      </c>
      <c r="E8" s="115"/>
      <c r="F8" s="116" t="s">
        <v>24</v>
      </c>
      <c r="G8" s="113">
        <v>1</v>
      </c>
      <c r="H8" s="49"/>
      <c r="I8" s="112">
        <f>ROUND(Tabela12119[[#This Row],[Količina]]*Tabela12119[[#This Row],[cena/EM]],2)</f>
        <v>0</v>
      </c>
    </row>
    <row r="9" spans="1:9" ht="25.5" x14ac:dyDescent="0.25">
      <c r="A9" s="88">
        <v>8</v>
      </c>
      <c r="B9" s="106">
        <v>12</v>
      </c>
      <c r="C9" s="107" t="s">
        <v>3462</v>
      </c>
      <c r="D9" s="114" t="s">
        <v>3463</v>
      </c>
      <c r="E9" s="115"/>
      <c r="F9" s="116" t="s">
        <v>24</v>
      </c>
      <c r="G9" s="113">
        <v>1</v>
      </c>
      <c r="H9" s="49"/>
      <c r="I9" s="112">
        <f>ROUND(Tabela12119[[#This Row],[Količina]]*Tabela12119[[#This Row],[cena/EM]],2)</f>
        <v>0</v>
      </c>
    </row>
    <row r="10" spans="1:9" x14ac:dyDescent="0.25">
      <c r="A10" s="88">
        <v>9</v>
      </c>
      <c r="B10" s="106">
        <v>12</v>
      </c>
      <c r="C10" s="107" t="s">
        <v>3464</v>
      </c>
      <c r="D10" s="114" t="s">
        <v>3465</v>
      </c>
      <c r="E10" s="115"/>
      <c r="F10" s="116" t="s">
        <v>24</v>
      </c>
      <c r="G10" s="113">
        <v>1</v>
      </c>
      <c r="H10" s="49"/>
      <c r="I10" s="112">
        <f>ROUND(Tabela12119[[#This Row],[Količina]]*Tabela12119[[#This Row],[cena/EM]],2)</f>
        <v>0</v>
      </c>
    </row>
    <row r="11" spans="1:9" x14ac:dyDescent="0.25">
      <c r="A11" s="88">
        <v>10</v>
      </c>
      <c r="B11" s="106">
        <v>12</v>
      </c>
      <c r="C11" s="107" t="s">
        <v>3466</v>
      </c>
      <c r="D11" s="114" t="s">
        <v>3467</v>
      </c>
      <c r="E11" s="117"/>
      <c r="F11" s="116" t="s">
        <v>24</v>
      </c>
      <c r="G11" s="113">
        <v>1</v>
      </c>
      <c r="H11" s="49"/>
      <c r="I11" s="112">
        <f>ROUND(Tabela12119[[#This Row],[Količina]]*Tabela12119[[#This Row],[cena/EM]],2)</f>
        <v>0</v>
      </c>
    </row>
    <row r="12" spans="1:9" x14ac:dyDescent="0.25">
      <c r="A12" s="88">
        <v>11</v>
      </c>
      <c r="B12" s="106">
        <v>12</v>
      </c>
      <c r="C12" s="107" t="s">
        <v>3468</v>
      </c>
      <c r="D12" s="114" t="s">
        <v>3469</v>
      </c>
      <c r="E12" s="117"/>
      <c r="F12" s="110" t="s">
        <v>1080</v>
      </c>
      <c r="G12" s="118">
        <v>1400</v>
      </c>
      <c r="H12" s="49"/>
      <c r="I12" s="112">
        <f>ROUND(Tabela12119[[#This Row],[Količina]]*Tabela12119[[#This Row],[cena/EM]],2)</f>
        <v>0</v>
      </c>
    </row>
    <row r="13" spans="1:9" ht="51" x14ac:dyDescent="0.25">
      <c r="A13" s="88">
        <v>12</v>
      </c>
      <c r="B13" s="106">
        <v>12</v>
      </c>
      <c r="C13" s="107" t="s">
        <v>3470</v>
      </c>
      <c r="D13" s="119" t="s">
        <v>3471</v>
      </c>
      <c r="E13" s="115"/>
      <c r="F13" s="120" t="s">
        <v>24</v>
      </c>
      <c r="G13" s="113">
        <v>1</v>
      </c>
      <c r="H13" s="49"/>
      <c r="I13" s="112">
        <f>ROUND(Tabela12119[[#This Row],[Količina]]*Tabela12119[[#This Row],[cena/EM]],2)</f>
        <v>0</v>
      </c>
    </row>
    <row r="14" spans="1:9" x14ac:dyDescent="0.25">
      <c r="A14" s="88">
        <v>13</v>
      </c>
      <c r="B14" s="106">
        <v>12</v>
      </c>
      <c r="C14" s="107" t="s">
        <v>3472</v>
      </c>
      <c r="D14" s="119" t="s">
        <v>3473</v>
      </c>
      <c r="E14" s="115"/>
      <c r="F14" s="120" t="s">
        <v>24</v>
      </c>
      <c r="G14" s="113">
        <v>1</v>
      </c>
      <c r="H14" s="49"/>
      <c r="I14" s="112">
        <f>ROUND(Tabela12119[[#This Row],[Količina]]*Tabela12119[[#This Row],[cena/EM]],2)</f>
        <v>0</v>
      </c>
    </row>
    <row r="15" spans="1:9" x14ac:dyDescent="0.25">
      <c r="A15" s="121">
        <v>14</v>
      </c>
      <c r="B15" s="122">
        <v>12</v>
      </c>
      <c r="C15" s="123" t="s">
        <v>3474</v>
      </c>
      <c r="D15" s="124" t="s">
        <v>3475</v>
      </c>
      <c r="E15" s="125"/>
      <c r="F15" s="126" t="s">
        <v>24</v>
      </c>
      <c r="G15" s="127">
        <v>1</v>
      </c>
      <c r="H15" s="60"/>
      <c r="I15" s="128">
        <f>ROUND(Tabela12119[[#This Row],[Količina]]*Tabela12119[[#This Row],[cena/EM]],2)</f>
        <v>0</v>
      </c>
    </row>
  </sheetData>
  <sheetProtection algorithmName="SHA-512" hashValue="sYtbgvS2Q5BBAMljzsi9/MaRhSo52gPmprO1I/qweyh5MjsEIOSs9jodqwV5e2mZGqf8r58pdiVQX/e+ioxh/Q==" saltValue="k4kGuXNx7SdxUpeHJ9hTIA==" spinCount="100000" sheet="1" objects="1" scenarios="1"/>
  <conditionalFormatting sqref="H5:H15">
    <cfRule type="containsBlanks" dxfId="14" priority="3">
      <formula>LEN(TRIM(H5))=0</formula>
    </cfRule>
  </conditionalFormatting>
  <dataValidations count="1">
    <dataValidation type="custom" allowBlank="1" showInputMessage="1" showErrorMessage="1" errorTitle="Preverite vnos" error="Ceno na EM je potrebno vnesti zaokroženo  na dve decimalni mesti." sqref="H1:H3 H5:H1048576" xr:uid="{00000000-0002-0000-0E00-000000000000}">
      <formula1>H1=ROUND(H1,2)</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5"/>
  <sheetViews>
    <sheetView zoomScale="106" zoomScaleNormal="106" workbookViewId="0">
      <selection activeCell="D2" sqref="D2"/>
    </sheetView>
  </sheetViews>
  <sheetFormatPr defaultColWidth="9.140625" defaultRowHeight="12.75" x14ac:dyDescent="0.25"/>
  <cols>
    <col min="1" max="1" width="7.28515625" style="11" bestFit="1" customWidth="1"/>
    <col min="2" max="2" width="8" style="14" customWidth="1"/>
    <col min="3" max="3" width="10.7109375" style="12" bestFit="1" customWidth="1"/>
    <col min="4" max="4" width="65.7109375" style="13" customWidth="1"/>
    <col min="5" max="5" width="40.7109375" style="11" customWidth="1"/>
    <col min="6" max="6" width="15.7109375" style="15" customWidth="1"/>
    <col min="7" max="7" width="12.7109375" style="11" customWidth="1"/>
    <col min="8" max="8" width="12.7109375" style="16" customWidth="1"/>
    <col min="9" max="9" width="15.7109375" style="11" customWidth="1"/>
    <col min="10" max="16384" width="9.140625" style="11"/>
  </cols>
  <sheetData>
    <row r="1" spans="1:9" s="10" customFormat="1" x14ac:dyDescent="0.25">
      <c r="A1" s="84" t="s">
        <v>0</v>
      </c>
      <c r="B1" s="85" t="s">
        <v>14</v>
      </c>
      <c r="C1" s="85" t="s">
        <v>15</v>
      </c>
      <c r="D1" s="86" t="s">
        <v>16</v>
      </c>
      <c r="E1" s="84" t="s">
        <v>17</v>
      </c>
      <c r="F1" s="87" t="s">
        <v>18</v>
      </c>
      <c r="G1" s="84" t="s">
        <v>19</v>
      </c>
      <c r="H1" s="87" t="s">
        <v>20</v>
      </c>
      <c r="I1" s="84" t="s">
        <v>13</v>
      </c>
    </row>
    <row r="2" spans="1:9" x14ac:dyDescent="0.25">
      <c r="A2" s="107">
        <v>1</v>
      </c>
      <c r="B2" s="136" t="s">
        <v>1751</v>
      </c>
      <c r="C2" s="90" t="s">
        <v>1752</v>
      </c>
      <c r="D2" s="91" t="s">
        <v>1753</v>
      </c>
      <c r="E2" s="92"/>
      <c r="F2" s="129">
        <f>ROUND(F3+F222,2)</f>
        <v>0</v>
      </c>
      <c r="G2" s="94"/>
      <c r="H2" s="93"/>
      <c r="I2" s="95"/>
    </row>
    <row r="3" spans="1:9" x14ac:dyDescent="0.25">
      <c r="A3" s="107">
        <v>2</v>
      </c>
      <c r="B3" s="137" t="s">
        <v>1751</v>
      </c>
      <c r="C3" s="61" t="s">
        <v>1754</v>
      </c>
      <c r="D3" s="97" t="s">
        <v>1755</v>
      </c>
      <c r="E3" s="98"/>
      <c r="F3" s="130">
        <f>ROUND(SUM(F4:F12),2)</f>
        <v>0</v>
      </c>
      <c r="G3" s="62"/>
      <c r="H3" s="62"/>
      <c r="I3" s="99"/>
    </row>
    <row r="4" spans="1:9" x14ac:dyDescent="0.25">
      <c r="A4" s="107">
        <v>3</v>
      </c>
      <c r="B4" s="138" t="s">
        <v>1751</v>
      </c>
      <c r="C4" s="131" t="s">
        <v>1756</v>
      </c>
      <c r="D4" s="139" t="s">
        <v>1757</v>
      </c>
      <c r="E4" s="140"/>
      <c r="F4" s="132">
        <f>ROUND(F13,2)</f>
        <v>0</v>
      </c>
      <c r="G4" s="132"/>
      <c r="H4" s="132"/>
      <c r="I4" s="141"/>
    </row>
    <row r="5" spans="1:9" x14ac:dyDescent="0.25">
      <c r="A5" s="107">
        <v>4</v>
      </c>
      <c r="B5" s="138" t="s">
        <v>1751</v>
      </c>
      <c r="C5" s="131" t="s">
        <v>1758</v>
      </c>
      <c r="D5" s="139" t="s">
        <v>1759</v>
      </c>
      <c r="E5" s="140"/>
      <c r="F5" s="132">
        <f>ROUND(F18,2)</f>
        <v>0</v>
      </c>
      <c r="G5" s="132"/>
      <c r="H5" s="132"/>
      <c r="I5" s="141"/>
    </row>
    <row r="6" spans="1:9" x14ac:dyDescent="0.25">
      <c r="A6" s="107">
        <v>5</v>
      </c>
      <c r="B6" s="138" t="s">
        <v>1751</v>
      </c>
      <c r="C6" s="131" t="s">
        <v>1760</v>
      </c>
      <c r="D6" s="139" t="s">
        <v>1761</v>
      </c>
      <c r="E6" s="140"/>
      <c r="F6" s="132">
        <f>ROUND(F46,2)</f>
        <v>0</v>
      </c>
      <c r="G6" s="132"/>
      <c r="H6" s="132"/>
      <c r="I6" s="141"/>
    </row>
    <row r="7" spans="1:9" x14ac:dyDescent="0.25">
      <c r="A7" s="107">
        <v>6</v>
      </c>
      <c r="B7" s="138" t="s">
        <v>1751</v>
      </c>
      <c r="C7" s="131" t="s">
        <v>1762</v>
      </c>
      <c r="D7" s="139" t="s">
        <v>301</v>
      </c>
      <c r="E7" s="140"/>
      <c r="F7" s="132">
        <f>ROUND(F57,2)</f>
        <v>0</v>
      </c>
      <c r="G7" s="132"/>
      <c r="H7" s="132"/>
      <c r="I7" s="141"/>
    </row>
    <row r="8" spans="1:9" x14ac:dyDescent="0.25">
      <c r="A8" s="107">
        <v>7</v>
      </c>
      <c r="B8" s="138" t="s">
        <v>1751</v>
      </c>
      <c r="C8" s="131" t="s">
        <v>1763</v>
      </c>
      <c r="D8" s="139" t="s">
        <v>1764</v>
      </c>
      <c r="E8" s="140"/>
      <c r="F8" s="132">
        <f>ROUND(F88,2)</f>
        <v>0</v>
      </c>
      <c r="G8" s="132"/>
      <c r="H8" s="132"/>
      <c r="I8" s="141"/>
    </row>
    <row r="9" spans="1:9" x14ac:dyDescent="0.25">
      <c r="A9" s="107">
        <v>8</v>
      </c>
      <c r="B9" s="138" t="s">
        <v>1751</v>
      </c>
      <c r="C9" s="131" t="s">
        <v>1765</v>
      </c>
      <c r="D9" s="139" t="s">
        <v>1766</v>
      </c>
      <c r="E9" s="140"/>
      <c r="F9" s="132">
        <f>ROUND(F120,2)</f>
        <v>0</v>
      </c>
      <c r="G9" s="132"/>
      <c r="H9" s="132"/>
      <c r="I9" s="141"/>
    </row>
    <row r="10" spans="1:9" x14ac:dyDescent="0.25">
      <c r="A10" s="107">
        <v>9</v>
      </c>
      <c r="B10" s="138" t="s">
        <v>1751</v>
      </c>
      <c r="C10" s="131" t="s">
        <v>1767</v>
      </c>
      <c r="D10" s="139" t="s">
        <v>1768</v>
      </c>
      <c r="E10" s="140"/>
      <c r="F10" s="132">
        <f>ROUND(F163,2)</f>
        <v>0</v>
      </c>
      <c r="G10" s="132"/>
      <c r="H10" s="132"/>
      <c r="I10" s="141"/>
    </row>
    <row r="11" spans="1:9" x14ac:dyDescent="0.25">
      <c r="A11" s="107">
        <v>10</v>
      </c>
      <c r="B11" s="138" t="s">
        <v>1751</v>
      </c>
      <c r="C11" s="131" t="s">
        <v>1769</v>
      </c>
      <c r="D11" s="139" t="s">
        <v>1770</v>
      </c>
      <c r="E11" s="140"/>
      <c r="F11" s="132">
        <f>ROUND(F177,2)</f>
        <v>0</v>
      </c>
      <c r="G11" s="132"/>
      <c r="H11" s="132"/>
      <c r="I11" s="141"/>
    </row>
    <row r="12" spans="1:9" x14ac:dyDescent="0.25">
      <c r="A12" s="107">
        <v>11</v>
      </c>
      <c r="B12" s="138" t="s">
        <v>1751</v>
      </c>
      <c r="C12" s="131" t="s">
        <v>1771</v>
      </c>
      <c r="D12" s="139" t="s">
        <v>1772</v>
      </c>
      <c r="E12" s="140"/>
      <c r="F12" s="132">
        <f>ROUND(F193,2)</f>
        <v>0</v>
      </c>
      <c r="G12" s="132"/>
      <c r="H12" s="132"/>
      <c r="I12" s="141"/>
    </row>
    <row r="13" spans="1:9" x14ac:dyDescent="0.25">
      <c r="A13" s="107">
        <v>12</v>
      </c>
      <c r="B13" s="142" t="s">
        <v>1751</v>
      </c>
      <c r="C13" s="101" t="s">
        <v>1756</v>
      </c>
      <c r="D13" s="102" t="s">
        <v>1757</v>
      </c>
      <c r="E13" s="143"/>
      <c r="F13" s="104">
        <f>ROUND(SUM(I14:I17),2)</f>
        <v>0</v>
      </c>
      <c r="G13" s="105"/>
      <c r="H13" s="105"/>
      <c r="I13" s="79"/>
    </row>
    <row r="14" spans="1:9" x14ac:dyDescent="0.25">
      <c r="A14" s="107">
        <v>13</v>
      </c>
      <c r="B14" s="144" t="s">
        <v>1751</v>
      </c>
      <c r="C14" s="107" t="s">
        <v>1773</v>
      </c>
      <c r="D14" s="115" t="s">
        <v>1775</v>
      </c>
      <c r="E14" s="109"/>
      <c r="F14" s="145" t="s">
        <v>23</v>
      </c>
      <c r="G14" s="146">
        <v>1450</v>
      </c>
      <c r="H14" s="49"/>
      <c r="I14" s="112">
        <f>ROUND(Tabela112[[#This Row],[Količina]]*Tabela112[[#This Row],[cena/EM]],2)</f>
        <v>0</v>
      </c>
    </row>
    <row r="15" spans="1:9" ht="25.5" x14ac:dyDescent="0.25">
      <c r="A15" s="107">
        <v>14</v>
      </c>
      <c r="B15" s="144" t="s">
        <v>1751</v>
      </c>
      <c r="C15" s="107" t="s">
        <v>1774</v>
      </c>
      <c r="D15" s="147" t="s">
        <v>1778</v>
      </c>
      <c r="E15" s="109"/>
      <c r="F15" s="145" t="s">
        <v>21</v>
      </c>
      <c r="G15" s="146">
        <v>1</v>
      </c>
      <c r="H15" s="49"/>
      <c r="I15" s="112">
        <f>ROUND(Tabela112[[#This Row],[Količina]]*Tabela112[[#This Row],[cena/EM]],2)</f>
        <v>0</v>
      </c>
    </row>
    <row r="16" spans="1:9" ht="25.5" x14ac:dyDescent="0.25">
      <c r="A16" s="107">
        <v>15</v>
      </c>
      <c r="B16" s="144" t="s">
        <v>1751</v>
      </c>
      <c r="C16" s="107" t="s">
        <v>1776</v>
      </c>
      <c r="D16" s="115" t="s">
        <v>1779</v>
      </c>
      <c r="E16" s="109"/>
      <c r="F16" s="145" t="s">
        <v>23</v>
      </c>
      <c r="G16" s="146">
        <v>3.6</v>
      </c>
      <c r="H16" s="49"/>
      <c r="I16" s="112">
        <f>ROUND(Tabela112[[#This Row],[Količina]]*Tabela112[[#This Row],[cena/EM]],2)</f>
        <v>0</v>
      </c>
    </row>
    <row r="17" spans="1:9" x14ac:dyDescent="0.25">
      <c r="A17" s="107">
        <v>16</v>
      </c>
      <c r="B17" s="144" t="s">
        <v>1751</v>
      </c>
      <c r="C17" s="107" t="s">
        <v>1777</v>
      </c>
      <c r="D17" s="115" t="s">
        <v>1780</v>
      </c>
      <c r="E17" s="109"/>
      <c r="F17" s="145" t="s">
        <v>24</v>
      </c>
      <c r="G17" s="146">
        <v>1</v>
      </c>
      <c r="H17" s="49"/>
      <c r="I17" s="112">
        <f>ROUND(Tabela112[[#This Row],[Količina]]*Tabela112[[#This Row],[cena/EM]],2)</f>
        <v>0</v>
      </c>
    </row>
    <row r="18" spans="1:9" x14ac:dyDescent="0.25">
      <c r="A18" s="107">
        <v>17</v>
      </c>
      <c r="B18" s="142" t="s">
        <v>1751</v>
      </c>
      <c r="C18" s="101" t="s">
        <v>1758</v>
      </c>
      <c r="D18" s="102" t="s">
        <v>1759</v>
      </c>
      <c r="E18" s="143"/>
      <c r="F18" s="104">
        <f>ROUND(SUM(I19:I45),2)</f>
        <v>0</v>
      </c>
      <c r="G18" s="105"/>
      <c r="H18" s="105"/>
      <c r="I18" s="79"/>
    </row>
    <row r="19" spans="1:9" ht="25.5" x14ac:dyDescent="0.25">
      <c r="A19" s="107">
        <v>18</v>
      </c>
      <c r="B19" s="144" t="s">
        <v>1751</v>
      </c>
      <c r="C19" s="107" t="s">
        <v>1781</v>
      </c>
      <c r="D19" s="115" t="s">
        <v>722</v>
      </c>
      <c r="E19" s="109"/>
      <c r="F19" s="145" t="s">
        <v>21</v>
      </c>
      <c r="G19" s="146">
        <v>148</v>
      </c>
      <c r="H19" s="49"/>
      <c r="I19" s="112">
        <f>ROUND(Tabela112[[#This Row],[Količina]]*Tabela112[[#This Row],[cena/EM]],2)</f>
        <v>0</v>
      </c>
    </row>
    <row r="20" spans="1:9" x14ac:dyDescent="0.25">
      <c r="A20" s="107">
        <v>19</v>
      </c>
      <c r="B20" s="144" t="s">
        <v>1751</v>
      </c>
      <c r="C20" s="107" t="s">
        <v>1782</v>
      </c>
      <c r="D20" s="109" t="s">
        <v>1783</v>
      </c>
      <c r="E20" s="109"/>
      <c r="F20" s="145" t="s">
        <v>21</v>
      </c>
      <c r="G20" s="146">
        <v>2</v>
      </c>
      <c r="H20" s="49"/>
      <c r="I20" s="112">
        <f>ROUND(Tabela112[[#This Row],[Količina]]*Tabela112[[#This Row],[cena/EM]],2)</f>
        <v>0</v>
      </c>
    </row>
    <row r="21" spans="1:9" ht="38.25" x14ac:dyDescent="0.25">
      <c r="A21" s="107">
        <v>20</v>
      </c>
      <c r="B21" s="144" t="s">
        <v>1751</v>
      </c>
      <c r="C21" s="107" t="s">
        <v>1784</v>
      </c>
      <c r="D21" s="115" t="s">
        <v>1785</v>
      </c>
      <c r="E21" s="109"/>
      <c r="F21" s="145" t="s">
        <v>23</v>
      </c>
      <c r="G21" s="146">
        <v>1493</v>
      </c>
      <c r="H21" s="49"/>
      <c r="I21" s="112">
        <f>ROUND(Tabela112[[#This Row],[Količina]]*Tabela112[[#This Row],[cena/EM]],2)</f>
        <v>0</v>
      </c>
    </row>
    <row r="22" spans="1:9" ht="38.25" x14ac:dyDescent="0.25">
      <c r="A22" s="107">
        <v>21</v>
      </c>
      <c r="B22" s="144" t="s">
        <v>1751</v>
      </c>
      <c r="C22" s="107" t="s">
        <v>1786</v>
      </c>
      <c r="D22" s="115" t="s">
        <v>1787</v>
      </c>
      <c r="E22" s="109"/>
      <c r="F22" s="145" t="s">
        <v>1009</v>
      </c>
      <c r="G22" s="146">
        <v>6</v>
      </c>
      <c r="H22" s="49"/>
      <c r="I22" s="112">
        <f>ROUND(Tabela112[[#This Row],[Količina]]*Tabela112[[#This Row],[cena/EM]],2)</f>
        <v>0</v>
      </c>
    </row>
    <row r="23" spans="1:9" ht="51" x14ac:dyDescent="0.25">
      <c r="A23" s="107">
        <v>22</v>
      </c>
      <c r="B23" s="144" t="s">
        <v>1751</v>
      </c>
      <c r="C23" s="107" t="s">
        <v>1788</v>
      </c>
      <c r="D23" s="115" t="s">
        <v>1789</v>
      </c>
      <c r="E23" s="109"/>
      <c r="F23" s="145" t="s">
        <v>21</v>
      </c>
      <c r="G23" s="146">
        <v>5</v>
      </c>
      <c r="H23" s="49"/>
      <c r="I23" s="112">
        <f>ROUND(Tabela112[[#This Row],[Količina]]*Tabela112[[#This Row],[cena/EM]],2)</f>
        <v>0</v>
      </c>
    </row>
    <row r="24" spans="1:9" ht="114.75" x14ac:dyDescent="0.25">
      <c r="A24" s="107">
        <v>23</v>
      </c>
      <c r="B24" s="144" t="s">
        <v>1751</v>
      </c>
      <c r="C24" s="107" t="s">
        <v>1790</v>
      </c>
      <c r="D24" s="115" t="s">
        <v>3436</v>
      </c>
      <c r="E24" s="109"/>
      <c r="F24" s="145" t="s">
        <v>23</v>
      </c>
      <c r="G24" s="146">
        <v>1350.4</v>
      </c>
      <c r="H24" s="49"/>
      <c r="I24" s="112">
        <f>ROUND(Tabela112[[#This Row],[Količina]]*Tabela112[[#This Row],[cena/EM]],2)</f>
        <v>0</v>
      </c>
    </row>
    <row r="25" spans="1:9" x14ac:dyDescent="0.25">
      <c r="A25" s="107">
        <v>24</v>
      </c>
      <c r="B25" s="144" t="s">
        <v>1751</v>
      </c>
      <c r="C25" s="107" t="s">
        <v>1791</v>
      </c>
      <c r="D25" s="109" t="s">
        <v>1792</v>
      </c>
      <c r="E25" s="109"/>
      <c r="F25" s="145" t="s">
        <v>21</v>
      </c>
      <c r="G25" s="146">
        <v>4</v>
      </c>
      <c r="H25" s="49"/>
      <c r="I25" s="112">
        <f>ROUND(Tabela112[[#This Row],[Količina]]*Tabela112[[#This Row],[cena/EM]],2)</f>
        <v>0</v>
      </c>
    </row>
    <row r="26" spans="1:9" x14ac:dyDescent="0.25">
      <c r="A26" s="107">
        <v>25</v>
      </c>
      <c r="B26" s="144" t="s">
        <v>1751</v>
      </c>
      <c r="C26" s="107" t="s">
        <v>1793</v>
      </c>
      <c r="D26" s="115" t="s">
        <v>1794</v>
      </c>
      <c r="E26" s="109"/>
      <c r="F26" s="145" t="s">
        <v>23</v>
      </c>
      <c r="G26" s="146">
        <v>164</v>
      </c>
      <c r="H26" s="49"/>
      <c r="I26" s="112">
        <f>ROUND(Tabela112[[#This Row],[Količina]]*Tabela112[[#This Row],[cena/EM]],2)</f>
        <v>0</v>
      </c>
    </row>
    <row r="27" spans="1:9" x14ac:dyDescent="0.25">
      <c r="A27" s="107">
        <v>26</v>
      </c>
      <c r="B27" s="144" t="s">
        <v>1751</v>
      </c>
      <c r="C27" s="107" t="s">
        <v>1795</v>
      </c>
      <c r="D27" s="109" t="s">
        <v>1796</v>
      </c>
      <c r="E27" s="109"/>
      <c r="F27" s="145" t="s">
        <v>24</v>
      </c>
      <c r="G27" s="146">
        <v>1</v>
      </c>
      <c r="H27" s="49"/>
      <c r="I27" s="112">
        <f>ROUND(Tabela112[[#This Row],[Količina]]*Tabela112[[#This Row],[cena/EM]],2)</f>
        <v>0</v>
      </c>
    </row>
    <row r="28" spans="1:9" ht="25.5" x14ac:dyDescent="0.25">
      <c r="A28" s="107">
        <v>27</v>
      </c>
      <c r="B28" s="144" t="s">
        <v>1751</v>
      </c>
      <c r="C28" s="107" t="s">
        <v>1797</v>
      </c>
      <c r="D28" s="115" t="s">
        <v>3435</v>
      </c>
      <c r="E28" s="109"/>
      <c r="F28" s="145" t="s">
        <v>21</v>
      </c>
      <c r="G28" s="146">
        <v>602</v>
      </c>
      <c r="H28" s="49"/>
      <c r="I28" s="112">
        <f>ROUND(Tabela112[[#This Row],[Količina]]*Tabela112[[#This Row],[cena/EM]],2)</f>
        <v>0</v>
      </c>
    </row>
    <row r="29" spans="1:9" ht="25.5" x14ac:dyDescent="0.25">
      <c r="A29" s="107">
        <v>28</v>
      </c>
      <c r="B29" s="144" t="s">
        <v>1751</v>
      </c>
      <c r="C29" s="107" t="s">
        <v>1798</v>
      </c>
      <c r="D29" s="115" t="s">
        <v>1799</v>
      </c>
      <c r="E29" s="109"/>
      <c r="F29" s="145" t="s">
        <v>21</v>
      </c>
      <c r="G29" s="146">
        <v>96</v>
      </c>
      <c r="H29" s="49"/>
      <c r="I29" s="112">
        <f>ROUND(Tabela112[[#This Row],[Količina]]*Tabela112[[#This Row],[cena/EM]],2)</f>
        <v>0</v>
      </c>
    </row>
    <row r="30" spans="1:9" x14ac:dyDescent="0.25">
      <c r="A30" s="107">
        <v>29</v>
      </c>
      <c r="B30" s="144" t="s">
        <v>1751</v>
      </c>
      <c r="C30" s="107" t="s">
        <v>1800</v>
      </c>
      <c r="D30" s="115" t="s">
        <v>1801</v>
      </c>
      <c r="E30" s="109"/>
      <c r="F30" s="145" t="s">
        <v>23</v>
      </c>
      <c r="G30" s="146">
        <v>1450</v>
      </c>
      <c r="H30" s="49"/>
      <c r="I30" s="112">
        <f>ROUND(Tabela112[[#This Row],[Količina]]*Tabela112[[#This Row],[cena/EM]],2)</f>
        <v>0</v>
      </c>
    </row>
    <row r="31" spans="1:9" x14ac:dyDescent="0.25">
      <c r="A31" s="107">
        <v>30</v>
      </c>
      <c r="B31" s="144" t="s">
        <v>1751</v>
      </c>
      <c r="C31" s="107" t="s">
        <v>1802</v>
      </c>
      <c r="D31" s="115" t="s">
        <v>1803</v>
      </c>
      <c r="E31" s="109"/>
      <c r="F31" s="145" t="s">
        <v>21</v>
      </c>
      <c r="G31" s="146">
        <v>5</v>
      </c>
      <c r="H31" s="49"/>
      <c r="I31" s="112">
        <f>ROUND(Tabela112[[#This Row],[Količina]]*Tabela112[[#This Row],[cena/EM]],2)</f>
        <v>0</v>
      </c>
    </row>
    <row r="32" spans="1:9" x14ac:dyDescent="0.25">
      <c r="A32" s="107">
        <v>31</v>
      </c>
      <c r="B32" s="144" t="s">
        <v>1751</v>
      </c>
      <c r="C32" s="107" t="s">
        <v>1804</v>
      </c>
      <c r="D32" s="115" t="s">
        <v>1805</v>
      </c>
      <c r="E32" s="109"/>
      <c r="F32" s="145" t="s">
        <v>21</v>
      </c>
      <c r="G32" s="146">
        <v>4</v>
      </c>
      <c r="H32" s="49"/>
      <c r="I32" s="112">
        <f>ROUND(Tabela112[[#This Row],[Količina]]*Tabela112[[#This Row],[cena/EM]],2)</f>
        <v>0</v>
      </c>
    </row>
    <row r="33" spans="1:9" x14ac:dyDescent="0.25">
      <c r="A33" s="107">
        <v>32</v>
      </c>
      <c r="B33" s="144" t="s">
        <v>1751</v>
      </c>
      <c r="C33" s="107" t="s">
        <v>1806</v>
      </c>
      <c r="D33" s="109" t="s">
        <v>1807</v>
      </c>
      <c r="E33" s="109"/>
      <c r="F33" s="145" t="s">
        <v>21</v>
      </c>
      <c r="G33" s="146">
        <v>1</v>
      </c>
      <c r="H33" s="49"/>
      <c r="I33" s="112">
        <f>ROUND(Tabela112[[#This Row],[Količina]]*Tabela112[[#This Row],[cena/EM]],2)</f>
        <v>0</v>
      </c>
    </row>
    <row r="34" spans="1:9" x14ac:dyDescent="0.25">
      <c r="A34" s="107">
        <v>33</v>
      </c>
      <c r="B34" s="144" t="s">
        <v>1751</v>
      </c>
      <c r="C34" s="107" t="s">
        <v>1808</v>
      </c>
      <c r="D34" s="115" t="s">
        <v>1809</v>
      </c>
      <c r="E34" s="109"/>
      <c r="F34" s="145" t="s">
        <v>21</v>
      </c>
      <c r="G34" s="146">
        <v>5</v>
      </c>
      <c r="H34" s="49"/>
      <c r="I34" s="112">
        <f>ROUND(Tabela112[[#This Row],[Količina]]*Tabela112[[#This Row],[cena/EM]],2)</f>
        <v>0</v>
      </c>
    </row>
    <row r="35" spans="1:9" x14ac:dyDescent="0.25">
      <c r="A35" s="107">
        <v>34</v>
      </c>
      <c r="B35" s="144" t="s">
        <v>1751</v>
      </c>
      <c r="C35" s="107" t="s">
        <v>1810</v>
      </c>
      <c r="D35" s="109" t="s">
        <v>1811</v>
      </c>
      <c r="E35" s="109"/>
      <c r="F35" s="145" t="s">
        <v>21</v>
      </c>
      <c r="G35" s="146">
        <v>4</v>
      </c>
      <c r="H35" s="49"/>
      <c r="I35" s="112">
        <f>ROUND(Tabela112[[#This Row],[Količina]]*Tabela112[[#This Row],[cena/EM]],2)</f>
        <v>0</v>
      </c>
    </row>
    <row r="36" spans="1:9" x14ac:dyDescent="0.25">
      <c r="A36" s="107">
        <v>35</v>
      </c>
      <c r="B36" s="144" t="s">
        <v>1751</v>
      </c>
      <c r="C36" s="107" t="s">
        <v>1812</v>
      </c>
      <c r="D36" s="115" t="s">
        <v>1813</v>
      </c>
      <c r="E36" s="109"/>
      <c r="F36" s="145" t="s">
        <v>21</v>
      </c>
      <c r="G36" s="146">
        <v>7</v>
      </c>
      <c r="H36" s="49"/>
      <c r="I36" s="112">
        <f>ROUND(Tabela112[[#This Row],[Količina]]*Tabela112[[#This Row],[cena/EM]],2)</f>
        <v>0</v>
      </c>
    </row>
    <row r="37" spans="1:9" x14ac:dyDescent="0.25">
      <c r="A37" s="107">
        <v>36</v>
      </c>
      <c r="B37" s="144" t="s">
        <v>1751</v>
      </c>
      <c r="C37" s="107" t="s">
        <v>1814</v>
      </c>
      <c r="D37" s="115" t="s">
        <v>1815</v>
      </c>
      <c r="E37" s="109"/>
      <c r="F37" s="145" t="s">
        <v>21</v>
      </c>
      <c r="G37" s="146">
        <v>19</v>
      </c>
      <c r="H37" s="49"/>
      <c r="I37" s="112">
        <f>ROUND(Tabela112[[#This Row],[Količina]]*Tabela112[[#This Row],[cena/EM]],2)</f>
        <v>0</v>
      </c>
    </row>
    <row r="38" spans="1:9" x14ac:dyDescent="0.25">
      <c r="A38" s="107">
        <v>37</v>
      </c>
      <c r="B38" s="144" t="s">
        <v>1751</v>
      </c>
      <c r="C38" s="107" t="s">
        <v>1816</v>
      </c>
      <c r="D38" s="115" t="s">
        <v>1817</v>
      </c>
      <c r="E38" s="109"/>
      <c r="F38" s="145" t="s">
        <v>21</v>
      </c>
      <c r="G38" s="146">
        <v>10</v>
      </c>
      <c r="H38" s="49"/>
      <c r="I38" s="112">
        <f>ROUND(Tabela112[[#This Row],[Količina]]*Tabela112[[#This Row],[cena/EM]],2)</f>
        <v>0</v>
      </c>
    </row>
    <row r="39" spans="1:9" x14ac:dyDescent="0.25">
      <c r="A39" s="107">
        <v>38</v>
      </c>
      <c r="B39" s="144" t="s">
        <v>1751</v>
      </c>
      <c r="C39" s="107" t="s">
        <v>1818</v>
      </c>
      <c r="D39" s="115" t="s">
        <v>1819</v>
      </c>
      <c r="E39" s="109"/>
      <c r="F39" s="145" t="s">
        <v>21</v>
      </c>
      <c r="G39" s="146">
        <v>24</v>
      </c>
      <c r="H39" s="49"/>
      <c r="I39" s="112">
        <f>ROUND(Tabela112[[#This Row],[Količina]]*Tabela112[[#This Row],[cena/EM]],2)</f>
        <v>0</v>
      </c>
    </row>
    <row r="40" spans="1:9" x14ac:dyDescent="0.25">
      <c r="A40" s="107">
        <v>39</v>
      </c>
      <c r="B40" s="144" t="s">
        <v>1751</v>
      </c>
      <c r="C40" s="107" t="s">
        <v>1820</v>
      </c>
      <c r="D40" s="147" t="s">
        <v>1821</v>
      </c>
      <c r="E40" s="109"/>
      <c r="F40" s="145" t="s">
        <v>21</v>
      </c>
      <c r="G40" s="146">
        <v>3</v>
      </c>
      <c r="H40" s="49"/>
      <c r="I40" s="112">
        <f>ROUND(Tabela112[[#This Row],[Količina]]*Tabela112[[#This Row],[cena/EM]],2)</f>
        <v>0</v>
      </c>
    </row>
    <row r="41" spans="1:9" x14ac:dyDescent="0.25">
      <c r="A41" s="107">
        <v>40</v>
      </c>
      <c r="B41" s="144" t="s">
        <v>1751</v>
      </c>
      <c r="C41" s="107" t="s">
        <v>1822</v>
      </c>
      <c r="D41" s="147" t="s">
        <v>1823</v>
      </c>
      <c r="E41" s="109"/>
      <c r="F41" s="145" t="s">
        <v>21</v>
      </c>
      <c r="G41" s="146">
        <v>1</v>
      </c>
      <c r="H41" s="49"/>
      <c r="I41" s="112">
        <f>ROUND(Tabela112[[#This Row],[Količina]]*Tabela112[[#This Row],[cena/EM]],2)</f>
        <v>0</v>
      </c>
    </row>
    <row r="42" spans="1:9" x14ac:dyDescent="0.25">
      <c r="A42" s="107">
        <v>41</v>
      </c>
      <c r="B42" s="144" t="s">
        <v>1751</v>
      </c>
      <c r="C42" s="107" t="s">
        <v>1824</v>
      </c>
      <c r="D42" s="115" t="s">
        <v>1825</v>
      </c>
      <c r="E42" s="109"/>
      <c r="F42" s="145" t="s">
        <v>23</v>
      </c>
      <c r="G42" s="146">
        <v>1350</v>
      </c>
      <c r="H42" s="49"/>
      <c r="I42" s="112">
        <f>ROUND(Tabela112[[#This Row],[Količina]]*Tabela112[[#This Row],[cena/EM]],2)</f>
        <v>0</v>
      </c>
    </row>
    <row r="43" spans="1:9" ht="25.5" x14ac:dyDescent="0.25">
      <c r="A43" s="107">
        <v>42</v>
      </c>
      <c r="B43" s="144" t="s">
        <v>1751</v>
      </c>
      <c r="C43" s="107" t="s">
        <v>1826</v>
      </c>
      <c r="D43" s="115" t="s">
        <v>1827</v>
      </c>
      <c r="E43" s="109"/>
      <c r="F43" s="145" t="s">
        <v>23</v>
      </c>
      <c r="G43" s="146">
        <v>1350</v>
      </c>
      <c r="H43" s="49"/>
      <c r="I43" s="112">
        <f>ROUND(Tabela112[[#This Row],[Količina]]*Tabela112[[#This Row],[cena/EM]],2)</f>
        <v>0</v>
      </c>
    </row>
    <row r="44" spans="1:9" x14ac:dyDescent="0.25">
      <c r="A44" s="107">
        <v>43</v>
      </c>
      <c r="B44" s="144" t="s">
        <v>1751</v>
      </c>
      <c r="C44" s="107" t="s">
        <v>1828</v>
      </c>
      <c r="D44" s="109" t="s">
        <v>1829</v>
      </c>
      <c r="E44" s="109"/>
      <c r="F44" s="145" t="s">
        <v>318</v>
      </c>
      <c r="G44" s="146">
        <v>1148</v>
      </c>
      <c r="H44" s="49"/>
      <c r="I44" s="112">
        <f>ROUND(Tabela112[[#This Row],[Količina]]*Tabela112[[#This Row],[cena/EM]],2)</f>
        <v>0</v>
      </c>
    </row>
    <row r="45" spans="1:9" ht="89.25" x14ac:dyDescent="0.25">
      <c r="A45" s="107">
        <v>44</v>
      </c>
      <c r="B45" s="144" t="s">
        <v>1751</v>
      </c>
      <c r="C45" s="107" t="s">
        <v>1830</v>
      </c>
      <c r="D45" s="119" t="s">
        <v>1831</v>
      </c>
      <c r="E45" s="109"/>
      <c r="F45" s="145" t="s">
        <v>23</v>
      </c>
      <c r="G45" s="146">
        <v>455</v>
      </c>
      <c r="H45" s="49"/>
      <c r="I45" s="112">
        <f>ROUND(Tabela112[[#This Row],[Količina]]*Tabela112[[#This Row],[cena/EM]],2)</f>
        <v>0</v>
      </c>
    </row>
    <row r="46" spans="1:9" x14ac:dyDescent="0.25">
      <c r="A46" s="107">
        <v>45</v>
      </c>
      <c r="B46" s="142" t="s">
        <v>1751</v>
      </c>
      <c r="C46" s="148" t="s">
        <v>1760</v>
      </c>
      <c r="D46" s="102" t="s">
        <v>1761</v>
      </c>
      <c r="E46" s="143"/>
      <c r="F46" s="104">
        <f>ROUND(SUM(I47:I56),2)</f>
        <v>0</v>
      </c>
      <c r="G46" s="105"/>
      <c r="H46" s="105"/>
      <c r="I46" s="149"/>
    </row>
    <row r="47" spans="1:9" x14ac:dyDescent="0.25">
      <c r="A47" s="107">
        <v>46</v>
      </c>
      <c r="B47" s="144" t="s">
        <v>1751</v>
      </c>
      <c r="C47" s="107" t="s">
        <v>1832</v>
      </c>
      <c r="D47" s="115" t="s">
        <v>1833</v>
      </c>
      <c r="E47" s="109"/>
      <c r="F47" s="145" t="s">
        <v>21</v>
      </c>
      <c r="G47" s="146">
        <v>34</v>
      </c>
      <c r="H47" s="49"/>
      <c r="I47" s="112">
        <f>ROUND(Tabela112[[#This Row],[Količina]]*Tabela112[[#This Row],[cena/EM]],2)</f>
        <v>0</v>
      </c>
    </row>
    <row r="48" spans="1:9" ht="51" x14ac:dyDescent="0.25">
      <c r="A48" s="107">
        <v>47</v>
      </c>
      <c r="B48" s="144" t="s">
        <v>1751</v>
      </c>
      <c r="C48" s="107" t="s">
        <v>1834</v>
      </c>
      <c r="D48" s="109" t="s">
        <v>1835</v>
      </c>
      <c r="E48" s="109"/>
      <c r="F48" s="145" t="s">
        <v>23</v>
      </c>
      <c r="G48" s="146">
        <v>450</v>
      </c>
      <c r="H48" s="49"/>
      <c r="I48" s="112">
        <f>ROUND(Tabela112[[#This Row],[Količina]]*Tabela112[[#This Row],[cena/EM]],2)</f>
        <v>0</v>
      </c>
    </row>
    <row r="49" spans="1:9" ht="25.5" x14ac:dyDescent="0.25">
      <c r="A49" s="107">
        <v>48</v>
      </c>
      <c r="B49" s="144" t="s">
        <v>1751</v>
      </c>
      <c r="C49" s="107" t="s">
        <v>1836</v>
      </c>
      <c r="D49" s="115" t="s">
        <v>1837</v>
      </c>
      <c r="E49" s="109"/>
      <c r="F49" s="145" t="s">
        <v>318</v>
      </c>
      <c r="G49" s="146">
        <v>8870</v>
      </c>
      <c r="H49" s="49"/>
      <c r="I49" s="112">
        <f>ROUND(Tabela112[[#This Row],[Količina]]*Tabela112[[#This Row],[cena/EM]],2)</f>
        <v>0</v>
      </c>
    </row>
    <row r="50" spans="1:9" ht="25.5" x14ac:dyDescent="0.25">
      <c r="A50" s="107">
        <v>49</v>
      </c>
      <c r="B50" s="144" t="s">
        <v>1751</v>
      </c>
      <c r="C50" s="107" t="s">
        <v>1838</v>
      </c>
      <c r="D50" s="115" t="s">
        <v>1839</v>
      </c>
      <c r="E50" s="109"/>
      <c r="F50" s="145" t="s">
        <v>318</v>
      </c>
      <c r="G50" s="146">
        <v>3740</v>
      </c>
      <c r="H50" s="49"/>
      <c r="I50" s="112">
        <f>ROUND(Tabela112[[#This Row],[Količina]]*Tabela112[[#This Row],[cena/EM]],2)</f>
        <v>0</v>
      </c>
    </row>
    <row r="51" spans="1:9" ht="25.5" x14ac:dyDescent="0.25">
      <c r="A51" s="107">
        <v>50</v>
      </c>
      <c r="B51" s="144" t="s">
        <v>1751</v>
      </c>
      <c r="C51" s="107" t="s">
        <v>1840</v>
      </c>
      <c r="D51" s="115" t="s">
        <v>1841</v>
      </c>
      <c r="E51" s="109"/>
      <c r="F51" s="145" t="s">
        <v>78</v>
      </c>
      <c r="G51" s="146">
        <v>9530</v>
      </c>
      <c r="H51" s="49"/>
      <c r="I51" s="112">
        <f>ROUND(Tabela112[[#This Row],[Količina]]*Tabela112[[#This Row],[cena/EM]],2)</f>
        <v>0</v>
      </c>
    </row>
    <row r="52" spans="1:9" ht="76.5" x14ac:dyDescent="0.25">
      <c r="A52" s="107">
        <v>51</v>
      </c>
      <c r="B52" s="144" t="s">
        <v>1751</v>
      </c>
      <c r="C52" s="107" t="s">
        <v>1842</v>
      </c>
      <c r="D52" s="115" t="s">
        <v>1843</v>
      </c>
      <c r="E52" s="109"/>
      <c r="F52" s="145" t="s">
        <v>78</v>
      </c>
      <c r="G52" s="146">
        <v>9800</v>
      </c>
      <c r="H52" s="49"/>
      <c r="I52" s="112">
        <f>ROUND(Tabela112[[#This Row],[Količina]]*Tabela112[[#This Row],[cena/EM]],2)</f>
        <v>0</v>
      </c>
    </row>
    <row r="53" spans="1:9" ht="38.25" x14ac:dyDescent="0.25">
      <c r="A53" s="107">
        <v>52</v>
      </c>
      <c r="B53" s="144" t="s">
        <v>1751</v>
      </c>
      <c r="C53" s="107" t="s">
        <v>1844</v>
      </c>
      <c r="D53" s="115" t="s">
        <v>1845</v>
      </c>
      <c r="E53" s="109"/>
      <c r="F53" s="145" t="s">
        <v>318</v>
      </c>
      <c r="G53" s="146">
        <v>3085</v>
      </c>
      <c r="H53" s="49"/>
      <c r="I53" s="112">
        <f>ROUND(Tabela112[[#This Row],[Količina]]*Tabela112[[#This Row],[cena/EM]],2)</f>
        <v>0</v>
      </c>
    </row>
    <row r="54" spans="1:9" ht="38.25" x14ac:dyDescent="0.25">
      <c r="A54" s="107">
        <v>53</v>
      </c>
      <c r="B54" s="144" t="s">
        <v>1751</v>
      </c>
      <c r="C54" s="107" t="s">
        <v>1846</v>
      </c>
      <c r="D54" s="115" t="s">
        <v>1847</v>
      </c>
      <c r="E54" s="109"/>
      <c r="F54" s="145" t="s">
        <v>318</v>
      </c>
      <c r="G54" s="146">
        <v>2580</v>
      </c>
      <c r="H54" s="49"/>
      <c r="I54" s="112">
        <f>ROUND(Tabela112[[#This Row],[Količina]]*Tabela112[[#This Row],[cena/EM]],2)</f>
        <v>0</v>
      </c>
    </row>
    <row r="55" spans="1:9" x14ac:dyDescent="0.25">
      <c r="A55" s="107">
        <v>54</v>
      </c>
      <c r="B55" s="144" t="s">
        <v>1751</v>
      </c>
      <c r="C55" s="107" t="s">
        <v>1848</v>
      </c>
      <c r="D55" s="115" t="s">
        <v>1849</v>
      </c>
      <c r="E55" s="109"/>
      <c r="F55" s="145" t="s">
        <v>78</v>
      </c>
      <c r="G55" s="146">
        <v>8470</v>
      </c>
      <c r="H55" s="49"/>
      <c r="I55" s="112">
        <f>ROUND(Tabela112[[#This Row],[Količina]]*Tabela112[[#This Row],[cena/EM]],2)</f>
        <v>0</v>
      </c>
    </row>
    <row r="56" spans="1:9" x14ac:dyDescent="0.25">
      <c r="A56" s="107">
        <v>55</v>
      </c>
      <c r="B56" s="144" t="s">
        <v>1751</v>
      </c>
      <c r="C56" s="107" t="s">
        <v>1850</v>
      </c>
      <c r="D56" s="109" t="s">
        <v>1851</v>
      </c>
      <c r="E56" s="109"/>
      <c r="F56" s="145" t="s">
        <v>78</v>
      </c>
      <c r="G56" s="146">
        <v>410</v>
      </c>
      <c r="H56" s="49"/>
      <c r="I56" s="112">
        <f>ROUND(Tabela112[[#This Row],[Količina]]*Tabela112[[#This Row],[cena/EM]],2)</f>
        <v>0</v>
      </c>
    </row>
    <row r="57" spans="1:9" ht="25.5" x14ac:dyDescent="0.25">
      <c r="A57" s="107">
        <v>56</v>
      </c>
      <c r="B57" s="142" t="s">
        <v>1751</v>
      </c>
      <c r="C57" s="148" t="s">
        <v>1762</v>
      </c>
      <c r="D57" s="102" t="s">
        <v>301</v>
      </c>
      <c r="E57" s="102" t="s">
        <v>1852</v>
      </c>
      <c r="F57" s="104">
        <f>ROUND(SUM(I58:I87),2)</f>
        <v>0</v>
      </c>
      <c r="G57" s="79"/>
      <c r="H57" s="79"/>
      <c r="I57" s="149"/>
    </row>
    <row r="58" spans="1:9" x14ac:dyDescent="0.25">
      <c r="A58" s="107">
        <v>57</v>
      </c>
      <c r="B58" s="144" t="s">
        <v>1751</v>
      </c>
      <c r="C58" s="107" t="s">
        <v>1853</v>
      </c>
      <c r="D58" s="115" t="s">
        <v>1854</v>
      </c>
      <c r="E58" s="109"/>
      <c r="F58" s="145" t="s">
        <v>318</v>
      </c>
      <c r="G58" s="146">
        <v>1536</v>
      </c>
      <c r="H58" s="49"/>
      <c r="I58" s="112">
        <f>ROUND(Tabela112[[#This Row],[Količina]]*Tabela112[[#This Row],[cena/EM]],2)</f>
        <v>0</v>
      </c>
    </row>
    <row r="59" spans="1:9" ht="25.5" x14ac:dyDescent="0.25">
      <c r="A59" s="107">
        <v>58</v>
      </c>
      <c r="B59" s="144" t="s">
        <v>1751</v>
      </c>
      <c r="C59" s="107" t="s">
        <v>1855</v>
      </c>
      <c r="D59" s="115" t="s">
        <v>1856</v>
      </c>
      <c r="E59" s="109"/>
      <c r="F59" s="110" t="s">
        <v>318</v>
      </c>
      <c r="G59" s="146">
        <v>366</v>
      </c>
      <c r="H59" s="49"/>
      <c r="I59" s="112">
        <f>ROUND(Tabela112[[#This Row],[Količina]]*Tabela112[[#This Row],[cena/EM]],2)</f>
        <v>0</v>
      </c>
    </row>
    <row r="60" spans="1:9" ht="25.5" x14ac:dyDescent="0.25">
      <c r="A60" s="107">
        <v>59</v>
      </c>
      <c r="B60" s="144" t="s">
        <v>1751</v>
      </c>
      <c r="C60" s="107" t="s">
        <v>1857</v>
      </c>
      <c r="D60" s="115" t="s">
        <v>1858</v>
      </c>
      <c r="E60" s="109"/>
      <c r="F60" s="110" t="s">
        <v>318</v>
      </c>
      <c r="G60" s="146">
        <v>1053</v>
      </c>
      <c r="H60" s="49"/>
      <c r="I60" s="112">
        <f>ROUND(Tabela112[[#This Row],[Količina]]*Tabela112[[#This Row],[cena/EM]],2)</f>
        <v>0</v>
      </c>
    </row>
    <row r="61" spans="1:9" ht="25.5" x14ac:dyDescent="0.25">
      <c r="A61" s="107">
        <v>60</v>
      </c>
      <c r="B61" s="144" t="s">
        <v>1751</v>
      </c>
      <c r="C61" s="107" t="s">
        <v>1859</v>
      </c>
      <c r="D61" s="115" t="s">
        <v>1860</v>
      </c>
      <c r="E61" s="150"/>
      <c r="F61" s="110" t="s">
        <v>78</v>
      </c>
      <c r="G61" s="146">
        <v>3135</v>
      </c>
      <c r="H61" s="49"/>
      <c r="I61" s="112">
        <f>ROUND(Tabela112[[#This Row],[Količina]]*Tabela112[[#This Row],[cena/EM]],2)</f>
        <v>0</v>
      </c>
    </row>
    <row r="62" spans="1:9" ht="38.25" x14ac:dyDescent="0.25">
      <c r="A62" s="107">
        <v>61</v>
      </c>
      <c r="B62" s="144" t="s">
        <v>1751</v>
      </c>
      <c r="C62" s="107" t="s">
        <v>1861</v>
      </c>
      <c r="D62" s="115" t="s">
        <v>1862</v>
      </c>
      <c r="E62" s="150"/>
      <c r="F62" s="110" t="s">
        <v>23</v>
      </c>
      <c r="G62" s="146">
        <v>1043</v>
      </c>
      <c r="H62" s="49"/>
      <c r="I62" s="112">
        <f>ROUND(Tabela112[[#This Row],[Količina]]*Tabela112[[#This Row],[cena/EM]],2)</f>
        <v>0</v>
      </c>
    </row>
    <row r="63" spans="1:9" ht="25.5" x14ac:dyDescent="0.25">
      <c r="A63" s="107">
        <v>62</v>
      </c>
      <c r="B63" s="144" t="s">
        <v>1751</v>
      </c>
      <c r="C63" s="107" t="s">
        <v>1863</v>
      </c>
      <c r="D63" s="115" t="s">
        <v>1864</v>
      </c>
      <c r="E63" s="150"/>
      <c r="F63" s="110" t="s">
        <v>23</v>
      </c>
      <c r="G63" s="146">
        <v>456.5</v>
      </c>
      <c r="H63" s="49"/>
      <c r="I63" s="112">
        <f>ROUND(Tabela112[[#This Row],[Količina]]*Tabela112[[#This Row],[cena/EM]],2)</f>
        <v>0</v>
      </c>
    </row>
    <row r="64" spans="1:9" ht="25.5" x14ac:dyDescent="0.25">
      <c r="A64" s="107">
        <v>63</v>
      </c>
      <c r="B64" s="144" t="s">
        <v>1751</v>
      </c>
      <c r="C64" s="107" t="s">
        <v>1865</v>
      </c>
      <c r="D64" s="115" t="s">
        <v>1866</v>
      </c>
      <c r="E64" s="150" t="s">
        <v>1867</v>
      </c>
      <c r="F64" s="110" t="s">
        <v>23</v>
      </c>
      <c r="G64" s="146">
        <v>74.5</v>
      </c>
      <c r="H64" s="49"/>
      <c r="I64" s="112">
        <f>ROUND(Tabela112[[#This Row],[Količina]]*Tabela112[[#This Row],[cena/EM]],2)</f>
        <v>0</v>
      </c>
    </row>
    <row r="65" spans="1:9" ht="25.5" x14ac:dyDescent="0.25">
      <c r="A65" s="107">
        <v>64</v>
      </c>
      <c r="B65" s="144" t="s">
        <v>1751</v>
      </c>
      <c r="C65" s="107" t="s">
        <v>1868</v>
      </c>
      <c r="D65" s="115" t="s">
        <v>1869</v>
      </c>
      <c r="E65" s="150" t="s">
        <v>1870</v>
      </c>
      <c r="F65" s="110" t="s">
        <v>23</v>
      </c>
      <c r="G65" s="146">
        <v>47</v>
      </c>
      <c r="H65" s="49"/>
      <c r="I65" s="112">
        <f>ROUND(Tabela112[[#This Row],[Količina]]*Tabela112[[#This Row],[cena/EM]],2)</f>
        <v>0</v>
      </c>
    </row>
    <row r="66" spans="1:9" ht="51" x14ac:dyDescent="0.25">
      <c r="A66" s="107">
        <v>65</v>
      </c>
      <c r="B66" s="144" t="s">
        <v>1751</v>
      </c>
      <c r="C66" s="107" t="s">
        <v>1871</v>
      </c>
      <c r="D66" s="115" t="s">
        <v>1872</v>
      </c>
      <c r="E66" s="150"/>
      <c r="F66" s="110" t="s">
        <v>21</v>
      </c>
      <c r="G66" s="146">
        <v>2</v>
      </c>
      <c r="H66" s="49"/>
      <c r="I66" s="112">
        <f>ROUND(Tabela112[[#This Row],[Količina]]*Tabela112[[#This Row],[cena/EM]],2)</f>
        <v>0</v>
      </c>
    </row>
    <row r="67" spans="1:9" ht="51" x14ac:dyDescent="0.25">
      <c r="A67" s="107">
        <v>66</v>
      </c>
      <c r="B67" s="144" t="s">
        <v>1751</v>
      </c>
      <c r="C67" s="107" t="s">
        <v>1873</v>
      </c>
      <c r="D67" s="115" t="s">
        <v>1874</v>
      </c>
      <c r="E67" s="150"/>
      <c r="F67" s="110" t="s">
        <v>21</v>
      </c>
      <c r="G67" s="146">
        <v>26</v>
      </c>
      <c r="H67" s="49"/>
      <c r="I67" s="112">
        <f>ROUND(Tabela112[[#This Row],[Količina]]*Tabela112[[#This Row],[cena/EM]],2)</f>
        <v>0</v>
      </c>
    </row>
    <row r="68" spans="1:9" ht="51" x14ac:dyDescent="0.25">
      <c r="A68" s="107">
        <v>67</v>
      </c>
      <c r="B68" s="144" t="s">
        <v>1751</v>
      </c>
      <c r="C68" s="107" t="s">
        <v>1875</v>
      </c>
      <c r="D68" s="115" t="s">
        <v>1876</v>
      </c>
      <c r="E68" s="150"/>
      <c r="F68" s="110" t="s">
        <v>21</v>
      </c>
      <c r="G68" s="146">
        <v>6</v>
      </c>
      <c r="H68" s="49"/>
      <c r="I68" s="112">
        <f>ROUND(Tabela112[[#This Row],[Količina]]*Tabela112[[#This Row],[cena/EM]],2)</f>
        <v>0</v>
      </c>
    </row>
    <row r="69" spans="1:9" ht="51" x14ac:dyDescent="0.25">
      <c r="A69" s="107">
        <v>68</v>
      </c>
      <c r="B69" s="144" t="s">
        <v>1751</v>
      </c>
      <c r="C69" s="107" t="s">
        <v>1877</v>
      </c>
      <c r="D69" s="115" t="s">
        <v>1878</v>
      </c>
      <c r="E69" s="109"/>
      <c r="F69" s="110" t="s">
        <v>21</v>
      </c>
      <c r="G69" s="146">
        <v>3</v>
      </c>
      <c r="H69" s="49"/>
      <c r="I69" s="112">
        <f>ROUND(Tabela112[[#This Row],[Količina]]*Tabela112[[#This Row],[cena/EM]],2)</f>
        <v>0</v>
      </c>
    </row>
    <row r="70" spans="1:9" ht="51" x14ac:dyDescent="0.25">
      <c r="A70" s="107">
        <v>69</v>
      </c>
      <c r="B70" s="144" t="s">
        <v>1751</v>
      </c>
      <c r="C70" s="107" t="s">
        <v>1879</v>
      </c>
      <c r="D70" s="115" t="s">
        <v>1880</v>
      </c>
      <c r="E70" s="109"/>
      <c r="F70" s="110" t="s">
        <v>21</v>
      </c>
      <c r="G70" s="146">
        <v>6</v>
      </c>
      <c r="H70" s="49"/>
      <c r="I70" s="112">
        <f>ROUND(Tabela112[[#This Row],[Količina]]*Tabela112[[#This Row],[cena/EM]],2)</f>
        <v>0</v>
      </c>
    </row>
    <row r="71" spans="1:9" ht="51" x14ac:dyDescent="0.25">
      <c r="A71" s="107">
        <v>70</v>
      </c>
      <c r="B71" s="144" t="s">
        <v>1751</v>
      </c>
      <c r="C71" s="107" t="s">
        <v>1881</v>
      </c>
      <c r="D71" s="115" t="s">
        <v>1882</v>
      </c>
      <c r="E71" s="109"/>
      <c r="F71" s="110" t="s">
        <v>21</v>
      </c>
      <c r="G71" s="146">
        <v>4</v>
      </c>
      <c r="H71" s="49"/>
      <c r="I71" s="112">
        <f>ROUND(Tabela112[[#This Row],[Količina]]*Tabela112[[#This Row],[cena/EM]],2)</f>
        <v>0</v>
      </c>
    </row>
    <row r="72" spans="1:9" ht="51" x14ac:dyDescent="0.25">
      <c r="A72" s="107">
        <v>71</v>
      </c>
      <c r="B72" s="144" t="s">
        <v>1751</v>
      </c>
      <c r="C72" s="107" t="s">
        <v>1883</v>
      </c>
      <c r="D72" s="115" t="s">
        <v>1884</v>
      </c>
      <c r="E72" s="109"/>
      <c r="F72" s="110" t="s">
        <v>21</v>
      </c>
      <c r="G72" s="146">
        <v>2</v>
      </c>
      <c r="H72" s="49"/>
      <c r="I72" s="112">
        <f>ROUND(Tabela112[[#This Row],[Količina]]*Tabela112[[#This Row],[cena/EM]],2)</f>
        <v>0</v>
      </c>
    </row>
    <row r="73" spans="1:9" ht="51" x14ac:dyDescent="0.25">
      <c r="A73" s="107">
        <v>72</v>
      </c>
      <c r="B73" s="144" t="s">
        <v>1751</v>
      </c>
      <c r="C73" s="107" t="s">
        <v>1885</v>
      </c>
      <c r="D73" s="151" t="s">
        <v>1886</v>
      </c>
      <c r="E73" s="109" t="s">
        <v>1867</v>
      </c>
      <c r="F73" s="110" t="s">
        <v>21</v>
      </c>
      <c r="G73" s="146">
        <v>1</v>
      </c>
      <c r="H73" s="49"/>
      <c r="I73" s="112">
        <f>ROUND(Tabela112[[#This Row],[Količina]]*Tabela112[[#This Row],[cena/EM]],2)</f>
        <v>0</v>
      </c>
    </row>
    <row r="74" spans="1:9" ht="51" x14ac:dyDescent="0.25">
      <c r="A74" s="107">
        <v>73</v>
      </c>
      <c r="B74" s="144" t="s">
        <v>1751</v>
      </c>
      <c r="C74" s="107" t="s">
        <v>1887</v>
      </c>
      <c r="D74" s="151" t="s">
        <v>1888</v>
      </c>
      <c r="E74" s="109" t="s">
        <v>1867</v>
      </c>
      <c r="F74" s="110" t="s">
        <v>21</v>
      </c>
      <c r="G74" s="146">
        <v>1</v>
      </c>
      <c r="H74" s="49"/>
      <c r="I74" s="112">
        <f>ROUND(Tabela112[[#This Row],[Količina]]*Tabela112[[#This Row],[cena/EM]],2)</f>
        <v>0</v>
      </c>
    </row>
    <row r="75" spans="1:9" ht="51" x14ac:dyDescent="0.25">
      <c r="A75" s="107">
        <v>74</v>
      </c>
      <c r="B75" s="144" t="s">
        <v>1751</v>
      </c>
      <c r="C75" s="107" t="s">
        <v>1889</v>
      </c>
      <c r="D75" s="151" t="s">
        <v>1890</v>
      </c>
      <c r="E75" s="109" t="s">
        <v>1867</v>
      </c>
      <c r="F75" s="110" t="s">
        <v>21</v>
      </c>
      <c r="G75" s="146">
        <v>1</v>
      </c>
      <c r="H75" s="49"/>
      <c r="I75" s="112">
        <f>ROUND(Tabela112[[#This Row],[Količina]]*Tabela112[[#This Row],[cena/EM]],2)</f>
        <v>0</v>
      </c>
    </row>
    <row r="76" spans="1:9" ht="51" x14ac:dyDescent="0.25">
      <c r="A76" s="107">
        <v>75</v>
      </c>
      <c r="B76" s="144" t="s">
        <v>1751</v>
      </c>
      <c r="C76" s="107" t="s">
        <v>1891</v>
      </c>
      <c r="D76" s="151" t="s">
        <v>1892</v>
      </c>
      <c r="E76" s="109" t="s">
        <v>1867</v>
      </c>
      <c r="F76" s="110" t="s">
        <v>21</v>
      </c>
      <c r="G76" s="146">
        <v>2</v>
      </c>
      <c r="H76" s="49"/>
      <c r="I76" s="112">
        <f>ROUND(Tabela112[[#This Row],[Količina]]*Tabela112[[#This Row],[cena/EM]],2)</f>
        <v>0</v>
      </c>
    </row>
    <row r="77" spans="1:9" ht="38.25" x14ac:dyDescent="0.25">
      <c r="A77" s="107">
        <v>76</v>
      </c>
      <c r="B77" s="144" t="s">
        <v>1751</v>
      </c>
      <c r="C77" s="107" t="s">
        <v>1893</v>
      </c>
      <c r="D77" s="151" t="s">
        <v>1894</v>
      </c>
      <c r="E77" s="109" t="s">
        <v>1895</v>
      </c>
      <c r="F77" s="110" t="s">
        <v>21</v>
      </c>
      <c r="G77" s="146">
        <v>7</v>
      </c>
      <c r="H77" s="49"/>
      <c r="I77" s="112">
        <f>ROUND(Tabela112[[#This Row],[Količina]]*Tabela112[[#This Row],[cena/EM]],2)</f>
        <v>0</v>
      </c>
    </row>
    <row r="78" spans="1:9" ht="38.25" x14ac:dyDescent="0.25">
      <c r="A78" s="107">
        <v>77</v>
      </c>
      <c r="B78" s="144" t="s">
        <v>1751</v>
      </c>
      <c r="C78" s="107" t="s">
        <v>1896</v>
      </c>
      <c r="D78" s="151" t="s">
        <v>1897</v>
      </c>
      <c r="E78" s="109" t="s">
        <v>1898</v>
      </c>
      <c r="F78" s="110" t="s">
        <v>21</v>
      </c>
      <c r="G78" s="146">
        <v>2</v>
      </c>
      <c r="H78" s="49"/>
      <c r="I78" s="112">
        <f>ROUND(Tabela112[[#This Row],[Količina]]*Tabela112[[#This Row],[cena/EM]],2)</f>
        <v>0</v>
      </c>
    </row>
    <row r="79" spans="1:9" ht="38.25" x14ac:dyDescent="0.25">
      <c r="A79" s="107">
        <v>78</v>
      </c>
      <c r="B79" s="144" t="s">
        <v>1751</v>
      </c>
      <c r="C79" s="107" t="s">
        <v>1899</v>
      </c>
      <c r="D79" s="151" t="s">
        <v>1900</v>
      </c>
      <c r="E79" s="109" t="s">
        <v>1901</v>
      </c>
      <c r="F79" s="110" t="s">
        <v>21</v>
      </c>
      <c r="G79" s="146">
        <v>1</v>
      </c>
      <c r="H79" s="49"/>
      <c r="I79" s="112">
        <f>ROUND(Tabela112[[#This Row],[Količina]]*Tabela112[[#This Row],[cena/EM]],2)</f>
        <v>0</v>
      </c>
    </row>
    <row r="80" spans="1:9" ht="38.25" x14ac:dyDescent="0.25">
      <c r="A80" s="107">
        <v>79</v>
      </c>
      <c r="B80" s="144" t="s">
        <v>1751</v>
      </c>
      <c r="C80" s="107" t="s">
        <v>1902</v>
      </c>
      <c r="D80" s="152" t="s">
        <v>1903</v>
      </c>
      <c r="E80" s="109"/>
      <c r="F80" s="110" t="s">
        <v>21</v>
      </c>
      <c r="G80" s="146">
        <v>2</v>
      </c>
      <c r="H80" s="49"/>
      <c r="I80" s="112">
        <f>ROUND(Tabela112[[#This Row],[Količina]]*Tabela112[[#This Row],[cena/EM]],2)</f>
        <v>0</v>
      </c>
    </row>
    <row r="81" spans="1:9" ht="38.25" x14ac:dyDescent="0.25">
      <c r="A81" s="107">
        <v>80</v>
      </c>
      <c r="B81" s="144" t="s">
        <v>1751</v>
      </c>
      <c r="C81" s="107" t="s">
        <v>1904</v>
      </c>
      <c r="D81" s="152" t="s">
        <v>1905</v>
      </c>
      <c r="E81" s="109"/>
      <c r="F81" s="110" t="s">
        <v>21</v>
      </c>
      <c r="G81" s="146">
        <v>1</v>
      </c>
      <c r="H81" s="49"/>
      <c r="I81" s="112">
        <f>ROUND(Tabela112[[#This Row],[Količina]]*Tabela112[[#This Row],[cena/EM]],2)</f>
        <v>0</v>
      </c>
    </row>
    <row r="82" spans="1:9" ht="38.25" x14ac:dyDescent="0.25">
      <c r="A82" s="107">
        <v>81</v>
      </c>
      <c r="B82" s="144" t="s">
        <v>1751</v>
      </c>
      <c r="C82" s="107" t="s">
        <v>1906</v>
      </c>
      <c r="D82" s="152" t="s">
        <v>1907</v>
      </c>
      <c r="E82" s="109"/>
      <c r="F82" s="110" t="s">
        <v>21</v>
      </c>
      <c r="G82" s="146">
        <v>1</v>
      </c>
      <c r="H82" s="49"/>
      <c r="I82" s="112">
        <f>ROUND(Tabela112[[#This Row],[Količina]]*Tabela112[[#This Row],[cena/EM]],2)</f>
        <v>0</v>
      </c>
    </row>
    <row r="83" spans="1:9" ht="63.75" x14ac:dyDescent="0.25">
      <c r="A83" s="107">
        <v>82</v>
      </c>
      <c r="B83" s="144" t="s">
        <v>1751</v>
      </c>
      <c r="C83" s="107" t="s">
        <v>1908</v>
      </c>
      <c r="D83" s="108" t="s">
        <v>1909</v>
      </c>
      <c r="E83" s="109" t="s">
        <v>425</v>
      </c>
      <c r="F83" s="110" t="s">
        <v>24</v>
      </c>
      <c r="G83" s="146">
        <v>1</v>
      </c>
      <c r="H83" s="49"/>
      <c r="I83" s="112">
        <f>ROUND(Tabela112[[#This Row],[Količina]]*Tabela112[[#This Row],[cena/EM]],2)</f>
        <v>0</v>
      </c>
    </row>
    <row r="84" spans="1:9" ht="63.75" x14ac:dyDescent="0.25">
      <c r="A84" s="107">
        <v>83</v>
      </c>
      <c r="B84" s="144" t="s">
        <v>1751</v>
      </c>
      <c r="C84" s="107" t="s">
        <v>1910</v>
      </c>
      <c r="D84" s="108" t="s">
        <v>1911</v>
      </c>
      <c r="E84" s="109" t="s">
        <v>1912</v>
      </c>
      <c r="F84" s="110" t="s">
        <v>24</v>
      </c>
      <c r="G84" s="146">
        <v>1</v>
      </c>
      <c r="H84" s="49"/>
      <c r="I84" s="112">
        <f>ROUND(Tabela112[[#This Row],[Količina]]*Tabela112[[#This Row],[cena/EM]],2)</f>
        <v>0</v>
      </c>
    </row>
    <row r="85" spans="1:9" ht="63.75" x14ac:dyDescent="0.25">
      <c r="A85" s="107">
        <v>84</v>
      </c>
      <c r="B85" s="144" t="s">
        <v>1751</v>
      </c>
      <c r="C85" s="107" t="s">
        <v>1913</v>
      </c>
      <c r="D85" s="108" t="s">
        <v>1914</v>
      </c>
      <c r="E85" s="109" t="s">
        <v>1915</v>
      </c>
      <c r="F85" s="110" t="s">
        <v>24</v>
      </c>
      <c r="G85" s="146">
        <v>1</v>
      </c>
      <c r="H85" s="49"/>
      <c r="I85" s="112">
        <f>ROUND(Tabela112[[#This Row],[Količina]]*Tabela112[[#This Row],[cena/EM]],2)</f>
        <v>0</v>
      </c>
    </row>
    <row r="86" spans="1:9" ht="38.25" x14ac:dyDescent="0.25">
      <c r="A86" s="107">
        <v>85</v>
      </c>
      <c r="B86" s="144" t="s">
        <v>1751</v>
      </c>
      <c r="C86" s="107" t="s">
        <v>1916</v>
      </c>
      <c r="D86" s="108" t="s">
        <v>1917</v>
      </c>
      <c r="E86" s="153" t="s">
        <v>1918</v>
      </c>
      <c r="F86" s="110" t="s">
        <v>21</v>
      </c>
      <c r="G86" s="146">
        <v>1</v>
      </c>
      <c r="H86" s="49"/>
      <c r="I86" s="112">
        <f>ROUND(Tabela112[[#This Row],[Količina]]*Tabela112[[#This Row],[cena/EM]],2)</f>
        <v>0</v>
      </c>
    </row>
    <row r="87" spans="1:9" x14ac:dyDescent="0.25">
      <c r="A87" s="107">
        <v>86</v>
      </c>
      <c r="B87" s="144" t="s">
        <v>1751</v>
      </c>
      <c r="C87" s="107" t="s">
        <v>1919</v>
      </c>
      <c r="D87" s="108" t="s">
        <v>1920</v>
      </c>
      <c r="E87" s="150"/>
      <c r="F87" s="110" t="s">
        <v>23</v>
      </c>
      <c r="G87" s="146">
        <v>578</v>
      </c>
      <c r="H87" s="49"/>
      <c r="I87" s="112">
        <f>ROUND(Tabela112[[#This Row],[Količina]]*Tabela112[[#This Row],[cena/EM]],2)</f>
        <v>0</v>
      </c>
    </row>
    <row r="88" spans="1:9" ht="25.5" x14ac:dyDescent="0.25">
      <c r="A88" s="107">
        <v>87</v>
      </c>
      <c r="B88" s="142" t="s">
        <v>1751</v>
      </c>
      <c r="C88" s="148" t="s">
        <v>1763</v>
      </c>
      <c r="D88" s="102" t="s">
        <v>1764</v>
      </c>
      <c r="E88" s="102" t="s">
        <v>1921</v>
      </c>
      <c r="F88" s="104">
        <f>ROUND(SUM(I89:I119),2)</f>
        <v>0</v>
      </c>
      <c r="G88" s="79"/>
      <c r="H88" s="79"/>
      <c r="I88" s="149"/>
    </row>
    <row r="89" spans="1:9" ht="38.25" x14ac:dyDescent="0.25">
      <c r="A89" s="107">
        <v>88</v>
      </c>
      <c r="B89" s="144" t="s">
        <v>1751</v>
      </c>
      <c r="C89" s="107" t="s">
        <v>1922</v>
      </c>
      <c r="D89" s="115" t="s">
        <v>1923</v>
      </c>
      <c r="E89" s="109"/>
      <c r="F89" s="145" t="s">
        <v>78</v>
      </c>
      <c r="G89" s="146">
        <v>231</v>
      </c>
      <c r="H89" s="49"/>
      <c r="I89" s="112">
        <f>ROUND(Tabela112[[#This Row],[Količina]]*Tabela112[[#This Row],[cena/EM]],2)</f>
        <v>0</v>
      </c>
    </row>
    <row r="90" spans="1:9" ht="38.25" x14ac:dyDescent="0.25">
      <c r="A90" s="107">
        <v>89</v>
      </c>
      <c r="B90" s="144" t="s">
        <v>1751</v>
      </c>
      <c r="C90" s="107" t="s">
        <v>1924</v>
      </c>
      <c r="D90" s="115" t="s">
        <v>1925</v>
      </c>
      <c r="E90" s="109"/>
      <c r="F90" s="110" t="s">
        <v>318</v>
      </c>
      <c r="G90" s="146">
        <v>48</v>
      </c>
      <c r="H90" s="49"/>
      <c r="I90" s="112">
        <f>ROUND(Tabela112[[#This Row],[Količina]]*Tabela112[[#This Row],[cena/EM]],2)</f>
        <v>0</v>
      </c>
    </row>
    <row r="91" spans="1:9" x14ac:dyDescent="0.25">
      <c r="A91" s="107">
        <v>90</v>
      </c>
      <c r="B91" s="144" t="s">
        <v>1751</v>
      </c>
      <c r="C91" s="107" t="s">
        <v>1926</v>
      </c>
      <c r="D91" s="115" t="s">
        <v>1927</v>
      </c>
      <c r="E91" s="109"/>
      <c r="F91" s="110" t="s">
        <v>78</v>
      </c>
      <c r="G91" s="146">
        <v>996</v>
      </c>
      <c r="H91" s="49"/>
      <c r="I91" s="112">
        <f>ROUND(Tabela112[[#This Row],[Količina]]*Tabela112[[#This Row],[cena/EM]],2)</f>
        <v>0</v>
      </c>
    </row>
    <row r="92" spans="1:9" x14ac:dyDescent="0.25">
      <c r="A92" s="107">
        <v>91</v>
      </c>
      <c r="B92" s="144" t="s">
        <v>1751</v>
      </c>
      <c r="C92" s="107" t="s">
        <v>1928</v>
      </c>
      <c r="D92" s="115" t="s">
        <v>1929</v>
      </c>
      <c r="E92" s="150"/>
      <c r="F92" s="110" t="s">
        <v>78</v>
      </c>
      <c r="G92" s="146">
        <v>1125</v>
      </c>
      <c r="H92" s="49"/>
      <c r="I92" s="112">
        <f>ROUND(Tabela112[[#This Row],[Količina]]*Tabela112[[#This Row],[cena/EM]],2)</f>
        <v>0</v>
      </c>
    </row>
    <row r="93" spans="1:9" ht="38.25" x14ac:dyDescent="0.25">
      <c r="A93" s="107">
        <v>92</v>
      </c>
      <c r="B93" s="144" t="s">
        <v>1751</v>
      </c>
      <c r="C93" s="107" t="s">
        <v>1930</v>
      </c>
      <c r="D93" s="115" t="s">
        <v>1931</v>
      </c>
      <c r="E93" s="150"/>
      <c r="F93" s="110" t="s">
        <v>318</v>
      </c>
      <c r="G93" s="146">
        <v>991</v>
      </c>
      <c r="H93" s="49"/>
      <c r="I93" s="112">
        <f>ROUND(Tabela112[[#This Row],[Količina]]*Tabela112[[#This Row],[cena/EM]],2)</f>
        <v>0</v>
      </c>
    </row>
    <row r="94" spans="1:9" ht="25.5" x14ac:dyDescent="0.25">
      <c r="A94" s="107">
        <v>93</v>
      </c>
      <c r="B94" s="144" t="s">
        <v>1751</v>
      </c>
      <c r="C94" s="107" t="s">
        <v>1932</v>
      </c>
      <c r="D94" s="109" t="s">
        <v>1933</v>
      </c>
      <c r="E94" s="150"/>
      <c r="F94" s="110" t="s">
        <v>318</v>
      </c>
      <c r="G94" s="146">
        <v>198</v>
      </c>
      <c r="H94" s="49"/>
      <c r="I94" s="112">
        <f>ROUND(Tabela112[[#This Row],[Količina]]*Tabela112[[#This Row],[cena/EM]],2)</f>
        <v>0</v>
      </c>
    </row>
    <row r="95" spans="1:9" x14ac:dyDescent="0.25">
      <c r="A95" s="107">
        <v>94</v>
      </c>
      <c r="B95" s="144" t="s">
        <v>1751</v>
      </c>
      <c r="C95" s="107" t="s">
        <v>1934</v>
      </c>
      <c r="D95" s="109" t="s">
        <v>1935</v>
      </c>
      <c r="E95" s="150"/>
      <c r="F95" s="110" t="s">
        <v>78</v>
      </c>
      <c r="G95" s="146">
        <v>990</v>
      </c>
      <c r="H95" s="49"/>
      <c r="I95" s="112">
        <f>ROUND(Tabela112[[#This Row],[Količina]]*Tabela112[[#This Row],[cena/EM]],2)</f>
        <v>0</v>
      </c>
    </row>
    <row r="96" spans="1:9" ht="25.5" x14ac:dyDescent="0.25">
      <c r="A96" s="107">
        <v>95</v>
      </c>
      <c r="B96" s="144" t="s">
        <v>1751</v>
      </c>
      <c r="C96" s="107" t="s">
        <v>1936</v>
      </c>
      <c r="D96" s="115" t="s">
        <v>1937</v>
      </c>
      <c r="E96" s="150"/>
      <c r="F96" s="110" t="s">
        <v>318</v>
      </c>
      <c r="G96" s="146">
        <v>40.700000000000003</v>
      </c>
      <c r="H96" s="49"/>
      <c r="I96" s="112">
        <f>ROUND(Tabela112[[#This Row],[Količina]]*Tabela112[[#This Row],[cena/EM]],2)</f>
        <v>0</v>
      </c>
    </row>
    <row r="97" spans="1:9" ht="25.5" x14ac:dyDescent="0.25">
      <c r="A97" s="107">
        <v>96</v>
      </c>
      <c r="B97" s="144" t="s">
        <v>1751</v>
      </c>
      <c r="C97" s="107" t="s">
        <v>1938</v>
      </c>
      <c r="D97" s="115" t="s">
        <v>1939</v>
      </c>
      <c r="E97" s="150"/>
      <c r="F97" s="110" t="s">
        <v>318</v>
      </c>
      <c r="G97" s="146">
        <v>110.2</v>
      </c>
      <c r="H97" s="49"/>
      <c r="I97" s="112">
        <f>ROUND(Tabela112[[#This Row],[Količina]]*Tabela112[[#This Row],[cena/EM]],2)</f>
        <v>0</v>
      </c>
    </row>
    <row r="98" spans="1:9" ht="25.5" x14ac:dyDescent="0.25">
      <c r="A98" s="107">
        <v>97</v>
      </c>
      <c r="B98" s="144" t="s">
        <v>1751</v>
      </c>
      <c r="C98" s="107" t="s">
        <v>1940</v>
      </c>
      <c r="D98" s="115" t="s">
        <v>1941</v>
      </c>
      <c r="E98" s="150"/>
      <c r="F98" s="110" t="s">
        <v>78</v>
      </c>
      <c r="G98" s="146">
        <v>376.2</v>
      </c>
      <c r="H98" s="49"/>
      <c r="I98" s="112">
        <f>ROUND(Tabela112[[#This Row],[Količina]]*Tabela112[[#This Row],[cena/EM]],2)</f>
        <v>0</v>
      </c>
    </row>
    <row r="99" spans="1:9" ht="25.5" x14ac:dyDescent="0.25">
      <c r="A99" s="107">
        <v>98</v>
      </c>
      <c r="B99" s="144" t="s">
        <v>1751</v>
      </c>
      <c r="C99" s="107" t="s">
        <v>1942</v>
      </c>
      <c r="D99" s="115" t="s">
        <v>1943</v>
      </c>
      <c r="E99" s="109"/>
      <c r="F99" s="110" t="s">
        <v>78</v>
      </c>
      <c r="G99" s="146">
        <v>13</v>
      </c>
      <c r="H99" s="49"/>
      <c r="I99" s="112">
        <f>ROUND(Tabela112[[#This Row],[Količina]]*Tabela112[[#This Row],[cena/EM]],2)</f>
        <v>0</v>
      </c>
    </row>
    <row r="100" spans="1:9" ht="25.5" x14ac:dyDescent="0.25">
      <c r="A100" s="107">
        <v>99</v>
      </c>
      <c r="B100" s="144" t="s">
        <v>1751</v>
      </c>
      <c r="C100" s="107" t="s">
        <v>1944</v>
      </c>
      <c r="D100" s="115" t="s">
        <v>1945</v>
      </c>
      <c r="E100" s="109"/>
      <c r="F100" s="110" t="s">
        <v>78</v>
      </c>
      <c r="G100" s="146">
        <v>4.3</v>
      </c>
      <c r="H100" s="49"/>
      <c r="I100" s="112">
        <f>ROUND(Tabela112[[#This Row],[Količina]]*Tabela112[[#This Row],[cena/EM]],2)</f>
        <v>0</v>
      </c>
    </row>
    <row r="101" spans="1:9" x14ac:dyDescent="0.25">
      <c r="A101" s="107">
        <v>100</v>
      </c>
      <c r="B101" s="144" t="s">
        <v>1751</v>
      </c>
      <c r="C101" s="107" t="s">
        <v>1946</v>
      </c>
      <c r="D101" s="115" t="s">
        <v>1947</v>
      </c>
      <c r="E101" s="109"/>
      <c r="F101" s="110" t="s">
        <v>23</v>
      </c>
      <c r="G101" s="146">
        <v>33</v>
      </c>
      <c r="H101" s="49"/>
      <c r="I101" s="112">
        <f>ROUND(Tabela112[[#This Row],[Količina]]*Tabela112[[#This Row],[cena/EM]],2)</f>
        <v>0</v>
      </c>
    </row>
    <row r="102" spans="1:9" ht="63.75" x14ac:dyDescent="0.25">
      <c r="A102" s="107">
        <v>101</v>
      </c>
      <c r="B102" s="144" t="s">
        <v>1751</v>
      </c>
      <c r="C102" s="107" t="s">
        <v>1948</v>
      </c>
      <c r="D102" s="115" t="s">
        <v>1949</v>
      </c>
      <c r="E102" s="150"/>
      <c r="F102" s="110" t="s">
        <v>23</v>
      </c>
      <c r="G102" s="146">
        <v>338.8</v>
      </c>
      <c r="H102" s="49"/>
      <c r="I102" s="112">
        <f>ROUND(Tabela112[[#This Row],[Količina]]*Tabela112[[#This Row],[cena/EM]],2)</f>
        <v>0</v>
      </c>
    </row>
    <row r="103" spans="1:9" ht="38.25" x14ac:dyDescent="0.25">
      <c r="A103" s="107">
        <v>102</v>
      </c>
      <c r="B103" s="144" t="s">
        <v>1751</v>
      </c>
      <c r="C103" s="107" t="s">
        <v>1950</v>
      </c>
      <c r="D103" s="115" t="s">
        <v>1951</v>
      </c>
      <c r="E103" s="109" t="s">
        <v>1952</v>
      </c>
      <c r="F103" s="110" t="s">
        <v>318</v>
      </c>
      <c r="G103" s="111">
        <v>1.2</v>
      </c>
      <c r="H103" s="49"/>
      <c r="I103" s="112">
        <f>ROUND(Tabela112[[#This Row],[Količina]]*Tabela112[[#This Row],[cena/EM]],2)</f>
        <v>0</v>
      </c>
    </row>
    <row r="104" spans="1:9" ht="51" x14ac:dyDescent="0.25">
      <c r="A104" s="107">
        <v>103</v>
      </c>
      <c r="B104" s="144" t="s">
        <v>1751</v>
      </c>
      <c r="C104" s="107" t="s">
        <v>1953</v>
      </c>
      <c r="D104" s="115" t="s">
        <v>1954</v>
      </c>
      <c r="E104" s="109" t="s">
        <v>1955</v>
      </c>
      <c r="F104" s="110" t="s">
        <v>318</v>
      </c>
      <c r="G104" s="111">
        <v>4</v>
      </c>
      <c r="H104" s="49"/>
      <c r="I104" s="112">
        <f>ROUND(Tabela112[[#This Row],[Količina]]*Tabela112[[#This Row],[cena/EM]],2)</f>
        <v>0</v>
      </c>
    </row>
    <row r="105" spans="1:9" ht="38.25" x14ac:dyDescent="0.25">
      <c r="A105" s="107">
        <v>104</v>
      </c>
      <c r="B105" s="144" t="s">
        <v>1751</v>
      </c>
      <c r="C105" s="107" t="s">
        <v>1956</v>
      </c>
      <c r="D105" s="115" t="s">
        <v>1957</v>
      </c>
      <c r="E105" s="109" t="s">
        <v>1955</v>
      </c>
      <c r="F105" s="110" t="s">
        <v>354</v>
      </c>
      <c r="G105" s="111">
        <v>475</v>
      </c>
      <c r="H105" s="49"/>
      <c r="I105" s="112">
        <f>ROUND(Tabela112[[#This Row],[Količina]]*Tabela112[[#This Row],[cena/EM]],2)</f>
        <v>0</v>
      </c>
    </row>
    <row r="106" spans="1:9" ht="38.25" x14ac:dyDescent="0.25">
      <c r="A106" s="107">
        <v>105</v>
      </c>
      <c r="B106" s="144" t="s">
        <v>1751</v>
      </c>
      <c r="C106" s="107" t="s">
        <v>1958</v>
      </c>
      <c r="D106" s="115" t="s">
        <v>1959</v>
      </c>
      <c r="E106" s="109" t="s">
        <v>1955</v>
      </c>
      <c r="F106" s="110" t="s">
        <v>78</v>
      </c>
      <c r="G106" s="111">
        <v>43.8</v>
      </c>
      <c r="H106" s="49"/>
      <c r="I106" s="112">
        <f>ROUND(Tabela112[[#This Row],[Količina]]*Tabela112[[#This Row],[cena/EM]],2)</f>
        <v>0</v>
      </c>
    </row>
    <row r="107" spans="1:9" ht="38.25" x14ac:dyDescent="0.25">
      <c r="A107" s="107">
        <v>106</v>
      </c>
      <c r="B107" s="144" t="s">
        <v>1751</v>
      </c>
      <c r="C107" s="107" t="s">
        <v>1960</v>
      </c>
      <c r="D107" s="115" t="s">
        <v>1961</v>
      </c>
      <c r="E107" s="109" t="s">
        <v>1955</v>
      </c>
      <c r="F107" s="110" t="s">
        <v>23</v>
      </c>
      <c r="G107" s="146">
        <v>14.3</v>
      </c>
      <c r="H107" s="49"/>
      <c r="I107" s="112">
        <f>ROUND(Tabela112[[#This Row],[Količina]]*Tabela112[[#This Row],[cena/EM]],2)</f>
        <v>0</v>
      </c>
    </row>
    <row r="108" spans="1:9" ht="38.25" x14ac:dyDescent="0.25">
      <c r="A108" s="107">
        <v>107</v>
      </c>
      <c r="B108" s="144" t="s">
        <v>1751</v>
      </c>
      <c r="C108" s="107" t="s">
        <v>1962</v>
      </c>
      <c r="D108" s="115" t="s">
        <v>1963</v>
      </c>
      <c r="E108" s="109" t="s">
        <v>1955</v>
      </c>
      <c r="F108" s="110" t="s">
        <v>78</v>
      </c>
      <c r="G108" s="146">
        <v>2.2000000000000002</v>
      </c>
      <c r="H108" s="49"/>
      <c r="I108" s="112">
        <f>ROUND(Tabela112[[#This Row],[Količina]]*Tabela112[[#This Row],[cena/EM]],2)</f>
        <v>0</v>
      </c>
    </row>
    <row r="109" spans="1:9" ht="51" x14ac:dyDescent="0.25">
      <c r="A109" s="107">
        <v>108</v>
      </c>
      <c r="B109" s="144" t="s">
        <v>1751</v>
      </c>
      <c r="C109" s="107" t="s">
        <v>1964</v>
      </c>
      <c r="D109" s="115" t="s">
        <v>1965</v>
      </c>
      <c r="E109" s="109" t="s">
        <v>1955</v>
      </c>
      <c r="F109" s="110" t="s">
        <v>23</v>
      </c>
      <c r="G109" s="146">
        <v>14.7</v>
      </c>
      <c r="H109" s="49"/>
      <c r="I109" s="112">
        <f>ROUND(Tabela112[[#This Row],[Količina]]*Tabela112[[#This Row],[cena/EM]],2)</f>
        <v>0</v>
      </c>
    </row>
    <row r="110" spans="1:9" ht="38.25" x14ac:dyDescent="0.25">
      <c r="A110" s="107">
        <v>109</v>
      </c>
      <c r="B110" s="144" t="s">
        <v>1751</v>
      </c>
      <c r="C110" s="107" t="s">
        <v>1966</v>
      </c>
      <c r="D110" s="115" t="s">
        <v>1967</v>
      </c>
      <c r="E110" s="109"/>
      <c r="F110" s="110" t="s">
        <v>78</v>
      </c>
      <c r="G110" s="146">
        <v>785</v>
      </c>
      <c r="H110" s="49"/>
      <c r="I110" s="112">
        <f>ROUND(Tabela112[[#This Row],[Količina]]*Tabela112[[#This Row],[cena/EM]],2)</f>
        <v>0</v>
      </c>
    </row>
    <row r="111" spans="1:9" ht="63.75" x14ac:dyDescent="0.25">
      <c r="A111" s="107">
        <v>110</v>
      </c>
      <c r="B111" s="144" t="s">
        <v>1751</v>
      </c>
      <c r="C111" s="107" t="s">
        <v>1968</v>
      </c>
      <c r="D111" s="115" t="s">
        <v>1969</v>
      </c>
      <c r="E111" s="150"/>
      <c r="F111" s="110" t="s">
        <v>78</v>
      </c>
      <c r="G111" s="146">
        <v>118</v>
      </c>
      <c r="H111" s="49"/>
      <c r="I111" s="112">
        <f>ROUND(Tabela112[[#This Row],[Količina]]*Tabela112[[#This Row],[cena/EM]],2)</f>
        <v>0</v>
      </c>
    </row>
    <row r="112" spans="1:9" ht="63.75" x14ac:dyDescent="0.25">
      <c r="A112" s="107">
        <v>111</v>
      </c>
      <c r="B112" s="144" t="s">
        <v>1751</v>
      </c>
      <c r="C112" s="107" t="s">
        <v>1970</v>
      </c>
      <c r="D112" s="115" t="s">
        <v>1971</v>
      </c>
      <c r="E112" s="150"/>
      <c r="F112" s="110" t="s">
        <v>78</v>
      </c>
      <c r="G112" s="146">
        <v>7.1</v>
      </c>
      <c r="H112" s="49"/>
      <c r="I112" s="112">
        <f>ROUND(Tabela112[[#This Row],[Količina]]*Tabela112[[#This Row],[cena/EM]],2)</f>
        <v>0</v>
      </c>
    </row>
    <row r="113" spans="1:9" ht="25.5" x14ac:dyDescent="0.25">
      <c r="A113" s="107">
        <v>112</v>
      </c>
      <c r="B113" s="144" t="s">
        <v>1751</v>
      </c>
      <c r="C113" s="107" t="s">
        <v>1972</v>
      </c>
      <c r="D113" s="115" t="s">
        <v>1973</v>
      </c>
      <c r="E113" s="115"/>
      <c r="F113" s="110" t="s">
        <v>23</v>
      </c>
      <c r="G113" s="146">
        <v>200</v>
      </c>
      <c r="H113" s="49"/>
      <c r="I113" s="112">
        <f>ROUND(Tabela112[[#This Row],[Količina]]*Tabela112[[#This Row],[cena/EM]],2)</f>
        <v>0</v>
      </c>
    </row>
    <row r="114" spans="1:9" ht="25.5" x14ac:dyDescent="0.25">
      <c r="A114" s="107">
        <v>113</v>
      </c>
      <c r="B114" s="144" t="s">
        <v>1751</v>
      </c>
      <c r="C114" s="107" t="s">
        <v>1974</v>
      </c>
      <c r="D114" s="115" t="s">
        <v>1975</v>
      </c>
      <c r="E114" s="115" t="s">
        <v>1976</v>
      </c>
      <c r="F114" s="110" t="s">
        <v>78</v>
      </c>
      <c r="G114" s="146">
        <v>7</v>
      </c>
      <c r="H114" s="49"/>
      <c r="I114" s="112">
        <f>ROUND(Tabela112[[#This Row],[Količina]]*Tabela112[[#This Row],[cena/EM]],2)</f>
        <v>0</v>
      </c>
    </row>
    <row r="115" spans="1:9" ht="25.5" x14ac:dyDescent="0.25">
      <c r="A115" s="107">
        <v>114</v>
      </c>
      <c r="B115" s="144" t="s">
        <v>1751</v>
      </c>
      <c r="C115" s="107" t="s">
        <v>1977</v>
      </c>
      <c r="D115" s="115" t="s">
        <v>1978</v>
      </c>
      <c r="E115" s="109"/>
      <c r="F115" s="110" t="s">
        <v>21</v>
      </c>
      <c r="G115" s="146">
        <v>1</v>
      </c>
      <c r="H115" s="49"/>
      <c r="I115" s="112">
        <f>ROUND(Tabela112[[#This Row],[Količina]]*Tabela112[[#This Row],[cena/EM]],2)</f>
        <v>0</v>
      </c>
    </row>
    <row r="116" spans="1:9" x14ac:dyDescent="0.25">
      <c r="A116" s="107">
        <v>115</v>
      </c>
      <c r="B116" s="144" t="s">
        <v>1751</v>
      </c>
      <c r="C116" s="107" t="s">
        <v>1979</v>
      </c>
      <c r="D116" s="154" t="s">
        <v>1980</v>
      </c>
      <c r="E116" s="109" t="s">
        <v>1981</v>
      </c>
      <c r="F116" s="110" t="s">
        <v>78</v>
      </c>
      <c r="G116" s="146">
        <v>8.6999999999999993</v>
      </c>
      <c r="H116" s="49"/>
      <c r="I116" s="112">
        <f>ROUND(Tabela112[[#This Row],[Količina]]*Tabela112[[#This Row],[cena/EM]],2)</f>
        <v>0</v>
      </c>
    </row>
    <row r="117" spans="1:9" ht="25.5" x14ac:dyDescent="0.25">
      <c r="A117" s="107">
        <v>116</v>
      </c>
      <c r="B117" s="144" t="s">
        <v>1751</v>
      </c>
      <c r="C117" s="107" t="s">
        <v>1982</v>
      </c>
      <c r="D117" s="115" t="s">
        <v>1983</v>
      </c>
      <c r="E117" s="109" t="s">
        <v>1984</v>
      </c>
      <c r="F117" s="110" t="s">
        <v>23</v>
      </c>
      <c r="G117" s="146">
        <v>5.8</v>
      </c>
      <c r="H117" s="49"/>
      <c r="I117" s="112">
        <f>ROUND(Tabela112[[#This Row],[Količina]]*Tabela112[[#This Row],[cena/EM]],2)</f>
        <v>0</v>
      </c>
    </row>
    <row r="118" spans="1:9" ht="76.5" x14ac:dyDescent="0.25">
      <c r="A118" s="107">
        <v>117</v>
      </c>
      <c r="B118" s="144" t="s">
        <v>1751</v>
      </c>
      <c r="C118" s="107" t="s">
        <v>1985</v>
      </c>
      <c r="D118" s="115" t="s">
        <v>1986</v>
      </c>
      <c r="E118" s="109" t="s">
        <v>1987</v>
      </c>
      <c r="F118" s="110" t="s">
        <v>23</v>
      </c>
      <c r="G118" s="146">
        <v>1.8</v>
      </c>
      <c r="H118" s="49"/>
      <c r="I118" s="112">
        <f>ROUND(Tabela112[[#This Row],[Količina]]*Tabela112[[#This Row],[cena/EM]],2)</f>
        <v>0</v>
      </c>
    </row>
    <row r="119" spans="1:9" x14ac:dyDescent="0.25">
      <c r="A119" s="107">
        <v>118</v>
      </c>
      <c r="B119" s="144" t="s">
        <v>1751</v>
      </c>
      <c r="C119" s="107" t="s">
        <v>1988</v>
      </c>
      <c r="D119" s="115" t="s">
        <v>1989</v>
      </c>
      <c r="E119" s="150"/>
      <c r="F119" s="110" t="s">
        <v>21</v>
      </c>
      <c r="G119" s="111">
        <v>4</v>
      </c>
      <c r="H119" s="49"/>
      <c r="I119" s="112">
        <f>ROUND(Tabela112[[#This Row],[Količina]]*Tabela112[[#This Row],[cena/EM]],2)</f>
        <v>0</v>
      </c>
    </row>
    <row r="120" spans="1:9" ht="51" x14ac:dyDescent="0.25">
      <c r="A120" s="107">
        <v>119</v>
      </c>
      <c r="B120" s="142" t="s">
        <v>1751</v>
      </c>
      <c r="C120" s="148" t="s">
        <v>1765</v>
      </c>
      <c r="D120" s="102" t="s">
        <v>1766</v>
      </c>
      <c r="E120" s="102" t="s">
        <v>1990</v>
      </c>
      <c r="F120" s="104">
        <f>ROUND(SUM(I121:I162),2)</f>
        <v>0</v>
      </c>
      <c r="G120" s="79"/>
      <c r="H120" s="79"/>
      <c r="I120" s="149"/>
    </row>
    <row r="121" spans="1:9" ht="38.25" x14ac:dyDescent="0.25">
      <c r="A121" s="107">
        <v>120</v>
      </c>
      <c r="B121" s="144" t="s">
        <v>1751</v>
      </c>
      <c r="C121" s="107" t="s">
        <v>1991</v>
      </c>
      <c r="D121" s="115" t="s">
        <v>1992</v>
      </c>
      <c r="E121" s="109"/>
      <c r="F121" s="145" t="s">
        <v>78</v>
      </c>
      <c r="G121" s="146">
        <v>1117</v>
      </c>
      <c r="H121" s="49"/>
      <c r="I121" s="112">
        <f>ROUND(Tabela112[[#This Row],[Količina]]*Tabela112[[#This Row],[cena/EM]],2)</f>
        <v>0</v>
      </c>
    </row>
    <row r="122" spans="1:9" ht="38.25" x14ac:dyDescent="0.25">
      <c r="A122" s="107">
        <v>121</v>
      </c>
      <c r="B122" s="144" t="s">
        <v>1751</v>
      </c>
      <c r="C122" s="107" t="s">
        <v>1993</v>
      </c>
      <c r="D122" s="115" t="s">
        <v>1925</v>
      </c>
      <c r="E122" s="109"/>
      <c r="F122" s="110" t="s">
        <v>318</v>
      </c>
      <c r="G122" s="146">
        <v>80.7</v>
      </c>
      <c r="H122" s="49"/>
      <c r="I122" s="112">
        <f>ROUND(Tabela112[[#This Row],[Količina]]*Tabela112[[#This Row],[cena/EM]],2)</f>
        <v>0</v>
      </c>
    </row>
    <row r="123" spans="1:9" x14ac:dyDescent="0.25">
      <c r="A123" s="107">
        <v>122</v>
      </c>
      <c r="B123" s="144" t="s">
        <v>1751</v>
      </c>
      <c r="C123" s="107" t="s">
        <v>1994</v>
      </c>
      <c r="D123" s="155" t="s">
        <v>1995</v>
      </c>
      <c r="E123" s="109"/>
      <c r="F123" s="110" t="s">
        <v>23</v>
      </c>
      <c r="G123" s="146">
        <v>260</v>
      </c>
      <c r="H123" s="49"/>
      <c r="I123" s="112">
        <f>ROUND(Tabela112[[#This Row],[Količina]]*Tabela112[[#This Row],[cena/EM]],2)</f>
        <v>0</v>
      </c>
    </row>
    <row r="124" spans="1:9" ht="25.5" x14ac:dyDescent="0.25">
      <c r="A124" s="107">
        <v>123</v>
      </c>
      <c r="B124" s="144" t="s">
        <v>1751</v>
      </c>
      <c r="C124" s="107" t="s">
        <v>1996</v>
      </c>
      <c r="D124" s="155" t="s">
        <v>1997</v>
      </c>
      <c r="E124" s="109"/>
      <c r="F124" s="110" t="s">
        <v>21</v>
      </c>
      <c r="G124" s="146">
        <v>2</v>
      </c>
      <c r="H124" s="49"/>
      <c r="I124" s="112">
        <f>ROUND(Tabela112[[#This Row],[Količina]]*Tabela112[[#This Row],[cena/EM]],2)</f>
        <v>0</v>
      </c>
    </row>
    <row r="125" spans="1:9" x14ac:dyDescent="0.25">
      <c r="A125" s="107">
        <v>124</v>
      </c>
      <c r="B125" s="144" t="s">
        <v>1751</v>
      </c>
      <c r="C125" s="107" t="s">
        <v>1998</v>
      </c>
      <c r="D125" s="115" t="s">
        <v>1927</v>
      </c>
      <c r="E125" s="109"/>
      <c r="F125" s="110" t="s">
        <v>78</v>
      </c>
      <c r="G125" s="146">
        <v>1240</v>
      </c>
      <c r="H125" s="49"/>
      <c r="I125" s="112">
        <f>ROUND(Tabela112[[#This Row],[Količina]]*Tabela112[[#This Row],[cena/EM]],2)</f>
        <v>0</v>
      </c>
    </row>
    <row r="126" spans="1:9" x14ac:dyDescent="0.25">
      <c r="A126" s="107">
        <v>125</v>
      </c>
      <c r="B126" s="144" t="s">
        <v>1751</v>
      </c>
      <c r="C126" s="107" t="s">
        <v>1999</v>
      </c>
      <c r="D126" s="109" t="s">
        <v>2000</v>
      </c>
      <c r="E126" s="109" t="s">
        <v>2001</v>
      </c>
      <c r="F126" s="110" t="s">
        <v>318</v>
      </c>
      <c r="G126" s="146">
        <v>19</v>
      </c>
      <c r="H126" s="49"/>
      <c r="I126" s="112">
        <f>ROUND(Tabela112[[#This Row],[Količina]]*Tabela112[[#This Row],[cena/EM]],2)</f>
        <v>0</v>
      </c>
    </row>
    <row r="127" spans="1:9" x14ac:dyDescent="0.25">
      <c r="A127" s="107">
        <v>126</v>
      </c>
      <c r="B127" s="144" t="s">
        <v>1751</v>
      </c>
      <c r="C127" s="107" t="s">
        <v>2002</v>
      </c>
      <c r="D127" s="115" t="s">
        <v>2003</v>
      </c>
      <c r="E127" s="150"/>
      <c r="F127" s="110" t="s">
        <v>78</v>
      </c>
      <c r="G127" s="146">
        <v>1660</v>
      </c>
      <c r="H127" s="49"/>
      <c r="I127" s="112">
        <f>ROUND(Tabela112[[#This Row],[Količina]]*Tabela112[[#This Row],[cena/EM]],2)</f>
        <v>0</v>
      </c>
    </row>
    <row r="128" spans="1:9" ht="38.25" x14ac:dyDescent="0.25">
      <c r="A128" s="107">
        <v>127</v>
      </c>
      <c r="B128" s="144" t="s">
        <v>1751</v>
      </c>
      <c r="C128" s="107" t="s">
        <v>2004</v>
      </c>
      <c r="D128" s="115" t="s">
        <v>1931</v>
      </c>
      <c r="E128" s="150"/>
      <c r="F128" s="110" t="s">
        <v>318</v>
      </c>
      <c r="G128" s="146">
        <v>330</v>
      </c>
      <c r="H128" s="49"/>
      <c r="I128" s="112">
        <f>ROUND(Tabela112[[#This Row],[Količina]]*Tabela112[[#This Row],[cena/EM]],2)</f>
        <v>0</v>
      </c>
    </row>
    <row r="129" spans="1:9" ht="25.5" x14ac:dyDescent="0.25">
      <c r="A129" s="107">
        <v>128</v>
      </c>
      <c r="B129" s="144" t="s">
        <v>1751</v>
      </c>
      <c r="C129" s="107" t="s">
        <v>2005</v>
      </c>
      <c r="D129" s="109" t="s">
        <v>1933</v>
      </c>
      <c r="E129" s="150" t="s">
        <v>2006</v>
      </c>
      <c r="F129" s="110" t="s">
        <v>318</v>
      </c>
      <c r="G129" s="146">
        <v>159</v>
      </c>
      <c r="H129" s="49"/>
      <c r="I129" s="112">
        <f>ROUND(Tabela112[[#This Row],[Količina]]*Tabela112[[#This Row],[cena/EM]],2)</f>
        <v>0</v>
      </c>
    </row>
    <row r="130" spans="1:9" ht="25.5" x14ac:dyDescent="0.25">
      <c r="A130" s="107">
        <v>129</v>
      </c>
      <c r="B130" s="144" t="s">
        <v>1751</v>
      </c>
      <c r="C130" s="107" t="s">
        <v>2007</v>
      </c>
      <c r="D130" s="109" t="s">
        <v>2008</v>
      </c>
      <c r="E130" s="150" t="s">
        <v>2009</v>
      </c>
      <c r="F130" s="110" t="s">
        <v>318</v>
      </c>
      <c r="G130" s="146">
        <v>133</v>
      </c>
      <c r="H130" s="49"/>
      <c r="I130" s="112">
        <f>ROUND(Tabela112[[#This Row],[Količina]]*Tabela112[[#This Row],[cena/EM]],2)</f>
        <v>0</v>
      </c>
    </row>
    <row r="131" spans="1:9" x14ac:dyDescent="0.25">
      <c r="A131" s="107">
        <v>130</v>
      </c>
      <c r="B131" s="144" t="s">
        <v>1751</v>
      </c>
      <c r="C131" s="107" t="s">
        <v>2010</v>
      </c>
      <c r="D131" s="109" t="s">
        <v>1935</v>
      </c>
      <c r="E131" s="150"/>
      <c r="F131" s="110" t="s">
        <v>78</v>
      </c>
      <c r="G131" s="146">
        <v>1240</v>
      </c>
      <c r="H131" s="49"/>
      <c r="I131" s="112">
        <f>ROUND(Tabela112[[#This Row],[Količina]]*Tabela112[[#This Row],[cena/EM]],2)</f>
        <v>0</v>
      </c>
    </row>
    <row r="132" spans="1:9" ht="25.5" x14ac:dyDescent="0.25">
      <c r="A132" s="107">
        <v>131</v>
      </c>
      <c r="B132" s="144" t="s">
        <v>1751</v>
      </c>
      <c r="C132" s="107" t="s">
        <v>2011</v>
      </c>
      <c r="D132" s="115" t="s">
        <v>1937</v>
      </c>
      <c r="E132" s="150"/>
      <c r="F132" s="110" t="s">
        <v>318</v>
      </c>
      <c r="G132" s="146">
        <v>20</v>
      </c>
      <c r="H132" s="49"/>
      <c r="I132" s="112">
        <f>ROUND(Tabela112[[#This Row],[Količina]]*Tabela112[[#This Row],[cena/EM]],2)</f>
        <v>0</v>
      </c>
    </row>
    <row r="133" spans="1:9" ht="25.5" x14ac:dyDescent="0.25">
      <c r="A133" s="107">
        <v>132</v>
      </c>
      <c r="B133" s="144" t="s">
        <v>1751</v>
      </c>
      <c r="C133" s="107" t="s">
        <v>2012</v>
      </c>
      <c r="D133" s="115" t="s">
        <v>1939</v>
      </c>
      <c r="E133" s="150"/>
      <c r="F133" s="110" t="s">
        <v>318</v>
      </c>
      <c r="G133" s="146">
        <v>54</v>
      </c>
      <c r="H133" s="49"/>
      <c r="I133" s="112">
        <f>ROUND(Tabela112[[#This Row],[Količina]]*Tabela112[[#This Row],[cena/EM]],2)</f>
        <v>0</v>
      </c>
    </row>
    <row r="134" spans="1:9" ht="25.5" x14ac:dyDescent="0.25">
      <c r="A134" s="107">
        <v>133</v>
      </c>
      <c r="B134" s="144" t="s">
        <v>1751</v>
      </c>
      <c r="C134" s="107" t="s">
        <v>2013</v>
      </c>
      <c r="D134" s="115" t="s">
        <v>1941</v>
      </c>
      <c r="E134" s="150"/>
      <c r="F134" s="110" t="s">
        <v>78</v>
      </c>
      <c r="G134" s="146">
        <v>172</v>
      </c>
      <c r="H134" s="49"/>
      <c r="I134" s="112">
        <f>ROUND(Tabela112[[#This Row],[Količina]]*Tabela112[[#This Row],[cena/EM]],2)</f>
        <v>0</v>
      </c>
    </row>
    <row r="135" spans="1:9" ht="25.5" x14ac:dyDescent="0.25">
      <c r="A135" s="107">
        <v>134</v>
      </c>
      <c r="B135" s="144" t="s">
        <v>1751</v>
      </c>
      <c r="C135" s="107" t="s">
        <v>2014</v>
      </c>
      <c r="D135" s="115" t="s">
        <v>1943</v>
      </c>
      <c r="E135" s="109"/>
      <c r="F135" s="110" t="s">
        <v>78</v>
      </c>
      <c r="G135" s="146">
        <v>6.4</v>
      </c>
      <c r="H135" s="49"/>
      <c r="I135" s="112">
        <f>ROUND(Tabela112[[#This Row],[Količina]]*Tabela112[[#This Row],[cena/EM]],2)</f>
        <v>0</v>
      </c>
    </row>
    <row r="136" spans="1:9" ht="25.5" x14ac:dyDescent="0.25">
      <c r="A136" s="107">
        <v>135</v>
      </c>
      <c r="B136" s="144" t="s">
        <v>1751</v>
      </c>
      <c r="C136" s="107" t="s">
        <v>2015</v>
      </c>
      <c r="D136" s="115" t="s">
        <v>1945</v>
      </c>
      <c r="E136" s="109"/>
      <c r="F136" s="110" t="s">
        <v>78</v>
      </c>
      <c r="G136" s="146">
        <v>2.1</v>
      </c>
      <c r="H136" s="49"/>
      <c r="I136" s="112">
        <f>ROUND(Tabela112[[#This Row],[Količina]]*Tabela112[[#This Row],[cena/EM]],2)</f>
        <v>0</v>
      </c>
    </row>
    <row r="137" spans="1:9" x14ac:dyDescent="0.25">
      <c r="A137" s="107">
        <v>136</v>
      </c>
      <c r="B137" s="144" t="s">
        <v>1751</v>
      </c>
      <c r="C137" s="107" t="s">
        <v>2016</v>
      </c>
      <c r="D137" s="115" t="s">
        <v>1947</v>
      </c>
      <c r="E137" s="109"/>
      <c r="F137" s="110" t="s">
        <v>23</v>
      </c>
      <c r="G137" s="146">
        <v>16</v>
      </c>
      <c r="H137" s="49"/>
      <c r="I137" s="112">
        <f>ROUND(Tabela112[[#This Row],[Količina]]*Tabela112[[#This Row],[cena/EM]],2)</f>
        <v>0</v>
      </c>
    </row>
    <row r="138" spans="1:9" ht="63.75" x14ac:dyDescent="0.25">
      <c r="A138" s="107">
        <v>137</v>
      </c>
      <c r="B138" s="144" t="s">
        <v>1751</v>
      </c>
      <c r="C138" s="107" t="s">
        <v>2017</v>
      </c>
      <c r="D138" s="115" t="s">
        <v>1949</v>
      </c>
      <c r="E138" s="150"/>
      <c r="F138" s="110" t="s">
        <v>23</v>
      </c>
      <c r="G138" s="146">
        <v>166</v>
      </c>
      <c r="H138" s="49"/>
      <c r="I138" s="112">
        <f>ROUND(Tabela112[[#This Row],[Količina]]*Tabela112[[#This Row],[cena/EM]],2)</f>
        <v>0</v>
      </c>
    </row>
    <row r="139" spans="1:9" ht="38.25" x14ac:dyDescent="0.25">
      <c r="A139" s="107">
        <v>138</v>
      </c>
      <c r="B139" s="144" t="s">
        <v>1751</v>
      </c>
      <c r="C139" s="107" t="s">
        <v>2018</v>
      </c>
      <c r="D139" s="115" t="s">
        <v>1951</v>
      </c>
      <c r="E139" s="109" t="s">
        <v>2019</v>
      </c>
      <c r="F139" s="110" t="s">
        <v>318</v>
      </c>
      <c r="G139" s="111">
        <v>12.4</v>
      </c>
      <c r="H139" s="49"/>
      <c r="I139" s="112">
        <f>ROUND(Tabela112[[#This Row],[Količina]]*Tabela112[[#This Row],[cena/EM]],2)</f>
        <v>0</v>
      </c>
    </row>
    <row r="140" spans="1:9" ht="51" x14ac:dyDescent="0.25">
      <c r="A140" s="107">
        <v>139</v>
      </c>
      <c r="B140" s="144" t="s">
        <v>1751</v>
      </c>
      <c r="C140" s="107" t="s">
        <v>2020</v>
      </c>
      <c r="D140" s="115" t="s">
        <v>1954</v>
      </c>
      <c r="E140" s="109" t="s">
        <v>2019</v>
      </c>
      <c r="F140" s="110" t="s">
        <v>318</v>
      </c>
      <c r="G140" s="111">
        <v>59.2</v>
      </c>
      <c r="H140" s="49"/>
      <c r="I140" s="112">
        <f>ROUND(Tabela112[[#This Row],[Količina]]*Tabela112[[#This Row],[cena/EM]],2)</f>
        <v>0</v>
      </c>
    </row>
    <row r="141" spans="1:9" ht="38.25" x14ac:dyDescent="0.25">
      <c r="A141" s="107">
        <v>140</v>
      </c>
      <c r="B141" s="144" t="s">
        <v>1751</v>
      </c>
      <c r="C141" s="107" t="s">
        <v>2021</v>
      </c>
      <c r="D141" s="115" t="s">
        <v>2022</v>
      </c>
      <c r="E141" s="109" t="s">
        <v>2019</v>
      </c>
      <c r="F141" s="110" t="s">
        <v>354</v>
      </c>
      <c r="G141" s="111">
        <v>5767</v>
      </c>
      <c r="H141" s="49"/>
      <c r="I141" s="112">
        <f>ROUND(Tabela112[[#This Row],[Količina]]*Tabela112[[#This Row],[cena/EM]],2)</f>
        <v>0</v>
      </c>
    </row>
    <row r="142" spans="1:9" ht="38.25" x14ac:dyDescent="0.25">
      <c r="A142" s="107">
        <v>141</v>
      </c>
      <c r="B142" s="144" t="s">
        <v>1751</v>
      </c>
      <c r="C142" s="107" t="s">
        <v>2023</v>
      </c>
      <c r="D142" s="115" t="s">
        <v>2024</v>
      </c>
      <c r="E142" s="109" t="s">
        <v>2019</v>
      </c>
      <c r="F142" s="110" t="s">
        <v>78</v>
      </c>
      <c r="G142" s="111">
        <v>445.1</v>
      </c>
      <c r="H142" s="49"/>
      <c r="I142" s="112">
        <f>ROUND(Tabela112[[#This Row],[Količina]]*Tabela112[[#This Row],[cena/EM]],2)</f>
        <v>0</v>
      </c>
    </row>
    <row r="143" spans="1:9" ht="38.25" x14ac:dyDescent="0.25">
      <c r="A143" s="107">
        <v>142</v>
      </c>
      <c r="B143" s="144" t="s">
        <v>1751</v>
      </c>
      <c r="C143" s="107" t="s">
        <v>2025</v>
      </c>
      <c r="D143" s="115" t="s">
        <v>2026</v>
      </c>
      <c r="E143" s="109" t="s">
        <v>2019</v>
      </c>
      <c r="F143" s="110" t="s">
        <v>23</v>
      </c>
      <c r="G143" s="146">
        <v>184.2</v>
      </c>
      <c r="H143" s="49"/>
      <c r="I143" s="112">
        <f>ROUND(Tabela112[[#This Row],[Količina]]*Tabela112[[#This Row],[cena/EM]],2)</f>
        <v>0</v>
      </c>
    </row>
    <row r="144" spans="1:9" ht="38.25" x14ac:dyDescent="0.25">
      <c r="A144" s="107">
        <v>143</v>
      </c>
      <c r="B144" s="144" t="s">
        <v>1751</v>
      </c>
      <c r="C144" s="107" t="s">
        <v>2027</v>
      </c>
      <c r="D144" s="115" t="s">
        <v>2028</v>
      </c>
      <c r="E144" s="109" t="s">
        <v>2019</v>
      </c>
      <c r="F144" s="110" t="s">
        <v>78</v>
      </c>
      <c r="G144" s="146">
        <v>9.1999999999999993</v>
      </c>
      <c r="H144" s="49"/>
      <c r="I144" s="112">
        <f>ROUND(Tabela112[[#This Row],[Količina]]*Tabela112[[#This Row],[cena/EM]],2)</f>
        <v>0</v>
      </c>
    </row>
    <row r="145" spans="1:9" ht="51" x14ac:dyDescent="0.25">
      <c r="A145" s="107">
        <v>144</v>
      </c>
      <c r="B145" s="144" t="s">
        <v>1751</v>
      </c>
      <c r="C145" s="107" t="s">
        <v>2029</v>
      </c>
      <c r="D145" s="115" t="s">
        <v>2030</v>
      </c>
      <c r="E145" s="109" t="s">
        <v>2019</v>
      </c>
      <c r="F145" s="110" t="s">
        <v>23</v>
      </c>
      <c r="G145" s="146">
        <v>30.1</v>
      </c>
      <c r="H145" s="49"/>
      <c r="I145" s="112">
        <f>ROUND(Tabela112[[#This Row],[Količina]]*Tabela112[[#This Row],[cena/EM]],2)</f>
        <v>0</v>
      </c>
    </row>
    <row r="146" spans="1:9" ht="38.25" x14ac:dyDescent="0.25">
      <c r="A146" s="107">
        <v>145</v>
      </c>
      <c r="B146" s="144" t="s">
        <v>1751</v>
      </c>
      <c r="C146" s="107" t="s">
        <v>2031</v>
      </c>
      <c r="D146" s="115" t="s">
        <v>1967</v>
      </c>
      <c r="E146" s="109" t="s">
        <v>2032</v>
      </c>
      <c r="F146" s="110" t="s">
        <v>78</v>
      </c>
      <c r="G146" s="146">
        <v>667</v>
      </c>
      <c r="H146" s="49"/>
      <c r="I146" s="112">
        <f>ROUND(Tabela112[[#This Row],[Količina]]*Tabela112[[#This Row],[cena/EM]],2)</f>
        <v>0</v>
      </c>
    </row>
    <row r="147" spans="1:9" ht="63.75" x14ac:dyDescent="0.25">
      <c r="A147" s="107">
        <v>146</v>
      </c>
      <c r="B147" s="144" t="s">
        <v>1751</v>
      </c>
      <c r="C147" s="107" t="s">
        <v>2033</v>
      </c>
      <c r="D147" s="115" t="s">
        <v>1969</v>
      </c>
      <c r="E147" s="109" t="s">
        <v>2032</v>
      </c>
      <c r="F147" s="110" t="s">
        <v>78</v>
      </c>
      <c r="G147" s="146">
        <v>112</v>
      </c>
      <c r="H147" s="49"/>
      <c r="I147" s="112">
        <f>ROUND(Tabela112[[#This Row],[Količina]]*Tabela112[[#This Row],[cena/EM]],2)</f>
        <v>0</v>
      </c>
    </row>
    <row r="148" spans="1:9" ht="63.75" x14ac:dyDescent="0.25">
      <c r="A148" s="107">
        <v>147</v>
      </c>
      <c r="B148" s="144" t="s">
        <v>1751</v>
      </c>
      <c r="C148" s="107" t="s">
        <v>2034</v>
      </c>
      <c r="D148" s="115" t="s">
        <v>1971</v>
      </c>
      <c r="E148" s="109" t="s">
        <v>2032</v>
      </c>
      <c r="F148" s="110" t="s">
        <v>78</v>
      </c>
      <c r="G148" s="146">
        <v>8.1</v>
      </c>
      <c r="H148" s="49"/>
      <c r="I148" s="112">
        <f>ROUND(Tabela112[[#This Row],[Količina]]*Tabela112[[#This Row],[cena/EM]],2)</f>
        <v>0</v>
      </c>
    </row>
    <row r="149" spans="1:9" ht="51" x14ac:dyDescent="0.25">
      <c r="A149" s="107">
        <v>148</v>
      </c>
      <c r="B149" s="144" t="s">
        <v>1751</v>
      </c>
      <c r="C149" s="107" t="s">
        <v>2035</v>
      </c>
      <c r="D149" s="114" t="s">
        <v>2036</v>
      </c>
      <c r="E149" s="109"/>
      <c r="F149" s="110" t="s">
        <v>78</v>
      </c>
      <c r="G149" s="146">
        <v>2.9</v>
      </c>
      <c r="H149" s="49"/>
      <c r="I149" s="112">
        <f>ROUND(Tabela112[[#This Row],[Količina]]*Tabela112[[#This Row],[cena/EM]],2)</f>
        <v>0</v>
      </c>
    </row>
    <row r="150" spans="1:9" ht="51" x14ac:dyDescent="0.25">
      <c r="A150" s="107">
        <v>149</v>
      </c>
      <c r="B150" s="144" t="s">
        <v>1751</v>
      </c>
      <c r="C150" s="107" t="s">
        <v>2037</v>
      </c>
      <c r="D150" s="114" t="s">
        <v>2038</v>
      </c>
      <c r="E150" s="109"/>
      <c r="F150" s="110" t="s">
        <v>78</v>
      </c>
      <c r="G150" s="146">
        <v>1.9</v>
      </c>
      <c r="H150" s="49"/>
      <c r="I150" s="112">
        <f>ROUND(Tabela112[[#This Row],[Količina]]*Tabela112[[#This Row],[cena/EM]],2)</f>
        <v>0</v>
      </c>
    </row>
    <row r="151" spans="1:9" ht="25.5" x14ac:dyDescent="0.25">
      <c r="A151" s="107">
        <v>150</v>
      </c>
      <c r="B151" s="144" t="s">
        <v>1751</v>
      </c>
      <c r="C151" s="107" t="s">
        <v>2039</v>
      </c>
      <c r="D151" s="115" t="s">
        <v>1973</v>
      </c>
      <c r="E151" s="115"/>
      <c r="F151" s="110" t="s">
        <v>23</v>
      </c>
      <c r="G151" s="146">
        <v>167</v>
      </c>
      <c r="H151" s="49"/>
      <c r="I151" s="112">
        <f>ROUND(Tabela112[[#This Row],[Količina]]*Tabela112[[#This Row],[cena/EM]],2)</f>
        <v>0</v>
      </c>
    </row>
    <row r="152" spans="1:9" ht="25.5" x14ac:dyDescent="0.25">
      <c r="A152" s="107">
        <v>151</v>
      </c>
      <c r="B152" s="144" t="s">
        <v>1751</v>
      </c>
      <c r="C152" s="107" t="s">
        <v>2040</v>
      </c>
      <c r="D152" s="115" t="s">
        <v>1975</v>
      </c>
      <c r="E152" s="115" t="s">
        <v>2041</v>
      </c>
      <c r="F152" s="110" t="s">
        <v>78</v>
      </c>
      <c r="G152" s="146">
        <v>2.1</v>
      </c>
      <c r="H152" s="49"/>
      <c r="I152" s="112">
        <f>ROUND(Tabela112[[#This Row],[Količina]]*Tabela112[[#This Row],[cena/EM]],2)</f>
        <v>0</v>
      </c>
    </row>
    <row r="153" spans="1:9" ht="25.5" x14ac:dyDescent="0.25">
      <c r="A153" s="107">
        <v>152</v>
      </c>
      <c r="B153" s="144" t="s">
        <v>1751</v>
      </c>
      <c r="C153" s="107" t="s">
        <v>2042</v>
      </c>
      <c r="D153" s="115" t="s">
        <v>1978</v>
      </c>
      <c r="E153" s="109"/>
      <c r="F153" s="110" t="s">
        <v>21</v>
      </c>
      <c r="G153" s="146">
        <v>1</v>
      </c>
      <c r="H153" s="49"/>
      <c r="I153" s="112">
        <f>ROUND(Tabela112[[#This Row],[Količina]]*Tabela112[[#This Row],[cena/EM]],2)</f>
        <v>0</v>
      </c>
    </row>
    <row r="154" spans="1:9" x14ac:dyDescent="0.25">
      <c r="A154" s="107">
        <v>153</v>
      </c>
      <c r="B154" s="144" t="s">
        <v>1751</v>
      </c>
      <c r="C154" s="107" t="s">
        <v>2043</v>
      </c>
      <c r="D154" s="147" t="s">
        <v>2044</v>
      </c>
      <c r="E154" s="109" t="s">
        <v>2045</v>
      </c>
      <c r="F154" s="110" t="s">
        <v>78</v>
      </c>
      <c r="G154" s="146">
        <v>267</v>
      </c>
      <c r="H154" s="49"/>
      <c r="I154" s="112">
        <f>ROUND(Tabela112[[#This Row],[Količina]]*Tabela112[[#This Row],[cena/EM]],2)</f>
        <v>0</v>
      </c>
    </row>
    <row r="155" spans="1:9" ht="25.5" x14ac:dyDescent="0.25">
      <c r="A155" s="107">
        <v>154</v>
      </c>
      <c r="B155" s="144" t="s">
        <v>1751</v>
      </c>
      <c r="C155" s="107" t="s">
        <v>2046</v>
      </c>
      <c r="D155" s="115" t="s">
        <v>1983</v>
      </c>
      <c r="E155" s="109"/>
      <c r="F155" s="110" t="s">
        <v>23</v>
      </c>
      <c r="G155" s="146">
        <v>441</v>
      </c>
      <c r="H155" s="49"/>
      <c r="I155" s="112">
        <f>ROUND(Tabela112[[#This Row],[Količina]]*Tabela112[[#This Row],[cena/EM]],2)</f>
        <v>0</v>
      </c>
    </row>
    <row r="156" spans="1:9" ht="25.5" x14ac:dyDescent="0.25">
      <c r="A156" s="107">
        <v>155</v>
      </c>
      <c r="B156" s="144" t="s">
        <v>1751</v>
      </c>
      <c r="C156" s="107" t="s">
        <v>2047</v>
      </c>
      <c r="D156" s="115" t="s">
        <v>2048</v>
      </c>
      <c r="E156" s="109" t="s">
        <v>2049</v>
      </c>
      <c r="F156" s="110" t="s">
        <v>23</v>
      </c>
      <c r="G156" s="146">
        <v>32</v>
      </c>
      <c r="H156" s="49"/>
      <c r="I156" s="112">
        <f>ROUND(Tabela112[[#This Row],[Količina]]*Tabela112[[#This Row],[cena/EM]],2)</f>
        <v>0</v>
      </c>
    </row>
    <row r="157" spans="1:9" ht="38.25" x14ac:dyDescent="0.25">
      <c r="A157" s="107">
        <v>156</v>
      </c>
      <c r="B157" s="144" t="s">
        <v>1751</v>
      </c>
      <c r="C157" s="107" t="s">
        <v>2050</v>
      </c>
      <c r="D157" s="119" t="s">
        <v>2051</v>
      </c>
      <c r="E157" s="109" t="s">
        <v>2049</v>
      </c>
      <c r="F157" s="110" t="s">
        <v>21</v>
      </c>
      <c r="G157" s="111">
        <v>1</v>
      </c>
      <c r="H157" s="49"/>
      <c r="I157" s="112">
        <f>ROUND(Tabela112[[#This Row],[Količina]]*Tabela112[[#This Row],[cena/EM]],2)</f>
        <v>0</v>
      </c>
    </row>
    <row r="158" spans="1:9" ht="25.5" x14ac:dyDescent="0.25">
      <c r="A158" s="107">
        <v>157</v>
      </c>
      <c r="B158" s="144" t="s">
        <v>1751</v>
      </c>
      <c r="C158" s="107" t="s">
        <v>2052</v>
      </c>
      <c r="D158" s="119" t="s">
        <v>2053</v>
      </c>
      <c r="E158" s="109" t="s">
        <v>2049</v>
      </c>
      <c r="F158" s="110" t="s">
        <v>21</v>
      </c>
      <c r="G158" s="111">
        <v>3</v>
      </c>
      <c r="H158" s="49"/>
      <c r="I158" s="112">
        <f>ROUND(Tabela112[[#This Row],[Količina]]*Tabela112[[#This Row],[cena/EM]],2)</f>
        <v>0</v>
      </c>
    </row>
    <row r="159" spans="1:9" x14ac:dyDescent="0.25">
      <c r="A159" s="107">
        <v>158</v>
      </c>
      <c r="B159" s="144" t="s">
        <v>1751</v>
      </c>
      <c r="C159" s="107" t="s">
        <v>2054</v>
      </c>
      <c r="D159" s="119" t="s">
        <v>2055</v>
      </c>
      <c r="E159" s="109" t="s">
        <v>2056</v>
      </c>
      <c r="F159" s="110" t="s">
        <v>78</v>
      </c>
      <c r="G159" s="111">
        <v>32</v>
      </c>
      <c r="H159" s="49"/>
      <c r="I159" s="112">
        <f>ROUND(Tabela112[[#This Row],[Količina]]*Tabela112[[#This Row],[cena/EM]],2)</f>
        <v>0</v>
      </c>
    </row>
    <row r="160" spans="1:9" ht="76.5" x14ac:dyDescent="0.25">
      <c r="A160" s="107">
        <v>159</v>
      </c>
      <c r="B160" s="144" t="s">
        <v>1751</v>
      </c>
      <c r="C160" s="107" t="s">
        <v>2057</v>
      </c>
      <c r="D160" s="115" t="s">
        <v>1986</v>
      </c>
      <c r="E160" s="109"/>
      <c r="F160" s="110" t="s">
        <v>23</v>
      </c>
      <c r="G160" s="146">
        <v>175.3</v>
      </c>
      <c r="H160" s="49"/>
      <c r="I160" s="112">
        <f>ROUND(Tabela112[[#This Row],[Količina]]*Tabela112[[#This Row],[cena/EM]],2)</f>
        <v>0</v>
      </c>
    </row>
    <row r="161" spans="1:9" ht="38.25" x14ac:dyDescent="0.25">
      <c r="A161" s="107">
        <v>160</v>
      </c>
      <c r="B161" s="144" t="s">
        <v>1751</v>
      </c>
      <c r="C161" s="107" t="s">
        <v>2058</v>
      </c>
      <c r="D161" s="109" t="s">
        <v>2059</v>
      </c>
      <c r="E161" s="109"/>
      <c r="F161" s="110" t="s">
        <v>23</v>
      </c>
      <c r="G161" s="146">
        <v>14.9</v>
      </c>
      <c r="H161" s="49"/>
      <c r="I161" s="112">
        <f>ROUND(Tabela112[[#This Row],[Količina]]*Tabela112[[#This Row],[cena/EM]],2)</f>
        <v>0</v>
      </c>
    </row>
    <row r="162" spans="1:9" x14ac:dyDescent="0.25">
      <c r="A162" s="107">
        <v>161</v>
      </c>
      <c r="B162" s="144" t="s">
        <v>1751</v>
      </c>
      <c r="C162" s="107" t="s">
        <v>2060</v>
      </c>
      <c r="D162" s="115" t="s">
        <v>1989</v>
      </c>
      <c r="E162" s="150"/>
      <c r="F162" s="110" t="s">
        <v>21</v>
      </c>
      <c r="G162" s="111">
        <v>2</v>
      </c>
      <c r="H162" s="49"/>
      <c r="I162" s="112">
        <f>ROUND(Tabela112[[#This Row],[Količina]]*Tabela112[[#This Row],[cena/EM]],2)</f>
        <v>0</v>
      </c>
    </row>
    <row r="163" spans="1:9" x14ac:dyDescent="0.25">
      <c r="A163" s="107">
        <v>162</v>
      </c>
      <c r="B163" s="142" t="s">
        <v>1751</v>
      </c>
      <c r="C163" s="148" t="s">
        <v>1767</v>
      </c>
      <c r="D163" s="102" t="s">
        <v>1768</v>
      </c>
      <c r="E163" s="102" t="s">
        <v>2061</v>
      </c>
      <c r="F163" s="104">
        <f>ROUND(SUM(I164:I176),2)</f>
        <v>0</v>
      </c>
      <c r="G163" s="79"/>
      <c r="H163" s="79"/>
      <c r="I163" s="149"/>
    </row>
    <row r="164" spans="1:9" x14ac:dyDescent="0.25">
      <c r="A164" s="107">
        <v>163</v>
      </c>
      <c r="B164" s="144" t="s">
        <v>1751</v>
      </c>
      <c r="C164" s="107" t="s">
        <v>2062</v>
      </c>
      <c r="D164" s="115" t="s">
        <v>1927</v>
      </c>
      <c r="E164" s="109"/>
      <c r="F164" s="110" t="s">
        <v>78</v>
      </c>
      <c r="G164" s="146">
        <v>113</v>
      </c>
      <c r="H164" s="49"/>
      <c r="I164" s="112">
        <f>ROUND(Tabela112[[#This Row],[Količina]]*Tabela112[[#This Row],[cena/EM]],2)</f>
        <v>0</v>
      </c>
    </row>
    <row r="165" spans="1:9" x14ac:dyDescent="0.25">
      <c r="A165" s="107">
        <v>164</v>
      </c>
      <c r="B165" s="144" t="s">
        <v>1751</v>
      </c>
      <c r="C165" s="107" t="s">
        <v>2063</v>
      </c>
      <c r="D165" s="109" t="s">
        <v>2000</v>
      </c>
      <c r="E165" s="109" t="s">
        <v>2064</v>
      </c>
      <c r="F165" s="110" t="s">
        <v>318</v>
      </c>
      <c r="G165" s="146">
        <v>10</v>
      </c>
      <c r="H165" s="49"/>
      <c r="I165" s="112">
        <f>ROUND(Tabela112[[#This Row],[Količina]]*Tabela112[[#This Row],[cena/EM]],2)</f>
        <v>0</v>
      </c>
    </row>
    <row r="166" spans="1:9" x14ac:dyDescent="0.25">
      <c r="A166" s="107">
        <v>165</v>
      </c>
      <c r="B166" s="144" t="s">
        <v>1751</v>
      </c>
      <c r="C166" s="107" t="s">
        <v>2065</v>
      </c>
      <c r="D166" s="115" t="s">
        <v>2066</v>
      </c>
      <c r="E166" s="150"/>
      <c r="F166" s="110" t="s">
        <v>78</v>
      </c>
      <c r="G166" s="146">
        <v>115</v>
      </c>
      <c r="H166" s="49"/>
      <c r="I166" s="112">
        <f>ROUND(Tabela112[[#This Row],[Količina]]*Tabela112[[#This Row],[cena/EM]],2)</f>
        <v>0</v>
      </c>
    </row>
    <row r="167" spans="1:9" ht="25.5" x14ac:dyDescent="0.25">
      <c r="A167" s="107">
        <v>166</v>
      </c>
      <c r="B167" s="144" t="s">
        <v>1751</v>
      </c>
      <c r="C167" s="107" t="s">
        <v>2067</v>
      </c>
      <c r="D167" s="109" t="s">
        <v>1933</v>
      </c>
      <c r="E167" s="150"/>
      <c r="F167" s="110" t="s">
        <v>318</v>
      </c>
      <c r="G167" s="146">
        <v>22.4</v>
      </c>
      <c r="H167" s="49"/>
      <c r="I167" s="112">
        <f>ROUND(Tabela112[[#This Row],[Količina]]*Tabela112[[#This Row],[cena/EM]],2)</f>
        <v>0</v>
      </c>
    </row>
    <row r="168" spans="1:9" ht="25.5" x14ac:dyDescent="0.25">
      <c r="A168" s="107">
        <v>167</v>
      </c>
      <c r="B168" s="144" t="s">
        <v>1751</v>
      </c>
      <c r="C168" s="107" t="s">
        <v>2068</v>
      </c>
      <c r="D168" s="115" t="s">
        <v>1983</v>
      </c>
      <c r="E168" s="150"/>
      <c r="F168" s="110" t="s">
        <v>23</v>
      </c>
      <c r="G168" s="146">
        <v>33.700000000000003</v>
      </c>
      <c r="H168" s="49"/>
      <c r="I168" s="112">
        <f>ROUND(Tabela112[[#This Row],[Količina]]*Tabela112[[#This Row],[cena/EM]],2)</f>
        <v>0</v>
      </c>
    </row>
    <row r="169" spans="1:9" ht="25.5" x14ac:dyDescent="0.25">
      <c r="A169" s="107">
        <v>168</v>
      </c>
      <c r="B169" s="144" t="s">
        <v>1751</v>
      </c>
      <c r="C169" s="107" t="s">
        <v>2069</v>
      </c>
      <c r="D169" s="108" t="s">
        <v>2070</v>
      </c>
      <c r="E169" s="150"/>
      <c r="F169" s="110" t="s">
        <v>23</v>
      </c>
      <c r="G169" s="146">
        <v>11</v>
      </c>
      <c r="H169" s="49"/>
      <c r="I169" s="112">
        <f>ROUND(Tabela112[[#This Row],[Količina]]*Tabela112[[#This Row],[cena/EM]],2)</f>
        <v>0</v>
      </c>
    </row>
    <row r="170" spans="1:9" ht="38.25" x14ac:dyDescent="0.25">
      <c r="A170" s="107">
        <v>169</v>
      </c>
      <c r="B170" s="144" t="s">
        <v>1751</v>
      </c>
      <c r="C170" s="107" t="s">
        <v>2071</v>
      </c>
      <c r="D170" s="115" t="s">
        <v>1967</v>
      </c>
      <c r="E170" s="109"/>
      <c r="F170" s="110" t="s">
        <v>78</v>
      </c>
      <c r="G170" s="146">
        <v>96.5</v>
      </c>
      <c r="H170" s="49"/>
      <c r="I170" s="112">
        <f>ROUND(Tabela112[[#This Row],[Količina]]*Tabela112[[#This Row],[cena/EM]],2)</f>
        <v>0</v>
      </c>
    </row>
    <row r="171" spans="1:9" ht="63.75" x14ac:dyDescent="0.25">
      <c r="A171" s="107">
        <v>170</v>
      </c>
      <c r="B171" s="144" t="s">
        <v>1751</v>
      </c>
      <c r="C171" s="107" t="s">
        <v>2072</v>
      </c>
      <c r="D171" s="115" t="s">
        <v>1969</v>
      </c>
      <c r="E171" s="109"/>
      <c r="F171" s="110" t="s">
        <v>78</v>
      </c>
      <c r="G171" s="146">
        <v>12.9</v>
      </c>
      <c r="H171" s="49"/>
      <c r="I171" s="112">
        <f>ROUND(Tabela112[[#This Row],[Količina]]*Tabela112[[#This Row],[cena/EM]],2)</f>
        <v>0</v>
      </c>
    </row>
    <row r="172" spans="1:9" ht="63.75" x14ac:dyDescent="0.25">
      <c r="A172" s="107">
        <v>171</v>
      </c>
      <c r="B172" s="144" t="s">
        <v>1751</v>
      </c>
      <c r="C172" s="107" t="s">
        <v>2073</v>
      </c>
      <c r="D172" s="115" t="s">
        <v>1971</v>
      </c>
      <c r="E172" s="109"/>
      <c r="F172" s="110" t="s">
        <v>78</v>
      </c>
      <c r="G172" s="146">
        <v>3.6</v>
      </c>
      <c r="H172" s="49"/>
      <c r="I172" s="112">
        <f>ROUND(Tabela112[[#This Row],[Količina]]*Tabela112[[#This Row],[cena/EM]],2)</f>
        <v>0</v>
      </c>
    </row>
    <row r="173" spans="1:9" ht="25.5" x14ac:dyDescent="0.25">
      <c r="A173" s="107">
        <v>172</v>
      </c>
      <c r="B173" s="144" t="s">
        <v>1751</v>
      </c>
      <c r="C173" s="107" t="s">
        <v>2074</v>
      </c>
      <c r="D173" s="156" t="s">
        <v>2075</v>
      </c>
      <c r="E173" s="109"/>
      <c r="F173" s="110" t="s">
        <v>21</v>
      </c>
      <c r="G173" s="146">
        <v>2</v>
      </c>
      <c r="H173" s="49"/>
      <c r="I173" s="112">
        <f>ROUND(Tabela112[[#This Row],[Količina]]*Tabela112[[#This Row],[cena/EM]],2)</f>
        <v>0</v>
      </c>
    </row>
    <row r="174" spans="1:9" ht="25.5" x14ac:dyDescent="0.25">
      <c r="A174" s="107">
        <v>173</v>
      </c>
      <c r="B174" s="144" t="s">
        <v>1751</v>
      </c>
      <c r="C174" s="107" t="s">
        <v>2076</v>
      </c>
      <c r="D174" s="156" t="s">
        <v>2077</v>
      </c>
      <c r="E174" s="109"/>
      <c r="F174" s="110" t="s">
        <v>21</v>
      </c>
      <c r="G174" s="146">
        <v>2</v>
      </c>
      <c r="H174" s="49"/>
      <c r="I174" s="112">
        <f>ROUND(Tabela112[[#This Row],[Količina]]*Tabela112[[#This Row],[cena/EM]],2)</f>
        <v>0</v>
      </c>
    </row>
    <row r="175" spans="1:9" ht="25.5" x14ac:dyDescent="0.25">
      <c r="A175" s="107">
        <v>174</v>
      </c>
      <c r="B175" s="144" t="s">
        <v>1751</v>
      </c>
      <c r="C175" s="107" t="s">
        <v>2078</v>
      </c>
      <c r="D175" s="115" t="s">
        <v>2079</v>
      </c>
      <c r="E175" s="109"/>
      <c r="F175" s="110" t="s">
        <v>21</v>
      </c>
      <c r="G175" s="111">
        <v>2</v>
      </c>
      <c r="H175" s="49"/>
      <c r="I175" s="112">
        <f>ROUND(Tabela112[[#This Row],[Količina]]*Tabela112[[#This Row],[cena/EM]],2)</f>
        <v>0</v>
      </c>
    </row>
    <row r="176" spans="1:9" x14ac:dyDescent="0.25">
      <c r="A176" s="107">
        <v>175</v>
      </c>
      <c r="B176" s="144" t="s">
        <v>1751</v>
      </c>
      <c r="C176" s="107" t="s">
        <v>2080</v>
      </c>
      <c r="D176" s="109" t="s">
        <v>2081</v>
      </c>
      <c r="E176" s="109"/>
      <c r="F176" s="110" t="s">
        <v>21</v>
      </c>
      <c r="G176" s="146">
        <v>10</v>
      </c>
      <c r="H176" s="49"/>
      <c r="I176" s="112">
        <f>ROUND(Tabela112[[#This Row],[Količina]]*Tabela112[[#This Row],[cena/EM]],2)</f>
        <v>0</v>
      </c>
    </row>
    <row r="177" spans="1:9" ht="25.5" x14ac:dyDescent="0.25">
      <c r="A177" s="107">
        <v>176</v>
      </c>
      <c r="B177" s="142" t="s">
        <v>1751</v>
      </c>
      <c r="C177" s="148" t="s">
        <v>1769</v>
      </c>
      <c r="D177" s="102" t="s">
        <v>1770</v>
      </c>
      <c r="E177" s="102" t="s">
        <v>2082</v>
      </c>
      <c r="F177" s="104">
        <f>ROUND(SUM(I178:I192),2)</f>
        <v>0</v>
      </c>
      <c r="G177" s="79"/>
      <c r="H177" s="79"/>
      <c r="I177" s="149"/>
    </row>
    <row r="178" spans="1:9" x14ac:dyDescent="0.25">
      <c r="A178" s="107">
        <v>177</v>
      </c>
      <c r="B178" s="144" t="s">
        <v>1751</v>
      </c>
      <c r="C178" s="107" t="s">
        <v>2083</v>
      </c>
      <c r="D178" s="119" t="s">
        <v>2084</v>
      </c>
      <c r="E178" s="109"/>
      <c r="F178" s="110" t="s">
        <v>21</v>
      </c>
      <c r="G178" s="146">
        <v>1</v>
      </c>
      <c r="H178" s="49"/>
      <c r="I178" s="112">
        <f>ROUND(Tabela112[[#This Row],[Količina]]*Tabela112[[#This Row],[cena/EM]],2)</f>
        <v>0</v>
      </c>
    </row>
    <row r="179" spans="1:9" ht="25.5" x14ac:dyDescent="0.25">
      <c r="A179" s="107">
        <v>178</v>
      </c>
      <c r="B179" s="144" t="s">
        <v>1751</v>
      </c>
      <c r="C179" s="107" t="s">
        <v>2085</v>
      </c>
      <c r="D179" s="115" t="s">
        <v>2086</v>
      </c>
      <c r="E179" s="109"/>
      <c r="F179" s="110" t="s">
        <v>23</v>
      </c>
      <c r="G179" s="146">
        <v>18</v>
      </c>
      <c r="H179" s="49"/>
      <c r="I179" s="112">
        <f>ROUND(Tabela112[[#This Row],[Količina]]*Tabela112[[#This Row],[cena/EM]],2)</f>
        <v>0</v>
      </c>
    </row>
    <row r="180" spans="1:9" x14ac:dyDescent="0.25">
      <c r="A180" s="107">
        <v>179</v>
      </c>
      <c r="B180" s="144" t="s">
        <v>1751</v>
      </c>
      <c r="C180" s="107" t="s">
        <v>2087</v>
      </c>
      <c r="D180" s="119" t="s">
        <v>2088</v>
      </c>
      <c r="E180" s="150"/>
      <c r="F180" s="110" t="s">
        <v>23</v>
      </c>
      <c r="G180" s="146">
        <v>36</v>
      </c>
      <c r="H180" s="49"/>
      <c r="I180" s="112">
        <f>ROUND(Tabela112[[#This Row],[Količina]]*Tabela112[[#This Row],[cena/EM]],2)</f>
        <v>0</v>
      </c>
    </row>
    <row r="181" spans="1:9" x14ac:dyDescent="0.25">
      <c r="A181" s="107">
        <v>180</v>
      </c>
      <c r="B181" s="144" t="s">
        <v>1751</v>
      </c>
      <c r="C181" s="107" t="s">
        <v>2089</v>
      </c>
      <c r="D181" s="147" t="s">
        <v>2090</v>
      </c>
      <c r="E181" s="150"/>
      <c r="F181" s="110" t="s">
        <v>78</v>
      </c>
      <c r="G181" s="146">
        <v>58</v>
      </c>
      <c r="H181" s="49"/>
      <c r="I181" s="112">
        <f>ROUND(Tabela112[[#This Row],[Količina]]*Tabela112[[#This Row],[cena/EM]],2)</f>
        <v>0</v>
      </c>
    </row>
    <row r="182" spans="1:9" x14ac:dyDescent="0.25">
      <c r="A182" s="107">
        <v>181</v>
      </c>
      <c r="B182" s="144" t="s">
        <v>1751</v>
      </c>
      <c r="C182" s="107" t="s">
        <v>2091</v>
      </c>
      <c r="D182" s="109" t="s">
        <v>2092</v>
      </c>
      <c r="E182" s="150"/>
      <c r="F182" s="110" t="s">
        <v>78</v>
      </c>
      <c r="G182" s="146">
        <v>18</v>
      </c>
      <c r="H182" s="49"/>
      <c r="I182" s="112">
        <f>ROUND(Tabela112[[#This Row],[Količina]]*Tabela112[[#This Row],[cena/EM]],2)</f>
        <v>0</v>
      </c>
    </row>
    <row r="183" spans="1:9" x14ac:dyDescent="0.25">
      <c r="A183" s="107">
        <v>182</v>
      </c>
      <c r="B183" s="144" t="s">
        <v>1751</v>
      </c>
      <c r="C183" s="107" t="s">
        <v>2093</v>
      </c>
      <c r="D183" s="119" t="s">
        <v>2094</v>
      </c>
      <c r="E183" s="150"/>
      <c r="F183" s="110" t="s">
        <v>318</v>
      </c>
      <c r="G183" s="146">
        <v>11</v>
      </c>
      <c r="H183" s="49"/>
      <c r="I183" s="112">
        <f>ROUND(Tabela112[[#This Row],[Količina]]*Tabela112[[#This Row],[cena/EM]],2)</f>
        <v>0</v>
      </c>
    </row>
    <row r="184" spans="1:9" ht="38.25" x14ac:dyDescent="0.25">
      <c r="A184" s="107">
        <v>183</v>
      </c>
      <c r="B184" s="144" t="s">
        <v>1751</v>
      </c>
      <c r="C184" s="107" t="s">
        <v>2095</v>
      </c>
      <c r="D184" s="115" t="s">
        <v>2096</v>
      </c>
      <c r="E184" s="109"/>
      <c r="F184" s="110" t="s">
        <v>318</v>
      </c>
      <c r="G184" s="146">
        <v>13.5</v>
      </c>
      <c r="H184" s="49"/>
      <c r="I184" s="112">
        <f>ROUND(Tabela112[[#This Row],[Količina]]*Tabela112[[#This Row],[cena/EM]],2)</f>
        <v>0</v>
      </c>
    </row>
    <row r="185" spans="1:9" ht="25.5" x14ac:dyDescent="0.25">
      <c r="A185" s="107">
        <v>184</v>
      </c>
      <c r="B185" s="144" t="s">
        <v>1751</v>
      </c>
      <c r="C185" s="107" t="s">
        <v>2097</v>
      </c>
      <c r="D185" s="114" t="s">
        <v>2098</v>
      </c>
      <c r="E185" s="109"/>
      <c r="F185" s="110" t="s">
        <v>318</v>
      </c>
      <c r="G185" s="146">
        <v>3.6</v>
      </c>
      <c r="H185" s="49"/>
      <c r="I185" s="112">
        <f>ROUND(Tabela112[[#This Row],[Količina]]*Tabela112[[#This Row],[cena/EM]],2)</f>
        <v>0</v>
      </c>
    </row>
    <row r="186" spans="1:9" ht="51" x14ac:dyDescent="0.25">
      <c r="A186" s="107">
        <v>185</v>
      </c>
      <c r="B186" s="144" t="s">
        <v>1751</v>
      </c>
      <c r="C186" s="107" t="s">
        <v>2099</v>
      </c>
      <c r="D186" s="115" t="s">
        <v>2100</v>
      </c>
      <c r="E186" s="109"/>
      <c r="F186" s="110" t="s">
        <v>24</v>
      </c>
      <c r="G186" s="146">
        <v>1</v>
      </c>
      <c r="H186" s="49"/>
      <c r="I186" s="112">
        <f>ROUND(Tabela112[[#This Row],[Količina]]*Tabela112[[#This Row],[cena/EM]],2)</f>
        <v>0</v>
      </c>
    </row>
    <row r="187" spans="1:9" ht="25.5" x14ac:dyDescent="0.25">
      <c r="A187" s="107">
        <v>186</v>
      </c>
      <c r="B187" s="144" t="s">
        <v>1751</v>
      </c>
      <c r="C187" s="107" t="s">
        <v>2101</v>
      </c>
      <c r="D187" s="109" t="s">
        <v>2102</v>
      </c>
      <c r="E187" s="109"/>
      <c r="F187" s="110" t="s">
        <v>318</v>
      </c>
      <c r="G187" s="146">
        <v>15</v>
      </c>
      <c r="H187" s="49"/>
      <c r="I187" s="112">
        <f>ROUND(Tabela112[[#This Row],[Količina]]*Tabela112[[#This Row],[cena/EM]],2)</f>
        <v>0</v>
      </c>
    </row>
    <row r="188" spans="1:9" ht="25.5" x14ac:dyDescent="0.25">
      <c r="A188" s="107">
        <v>187</v>
      </c>
      <c r="B188" s="144" t="s">
        <v>1751</v>
      </c>
      <c r="C188" s="107" t="s">
        <v>2103</v>
      </c>
      <c r="D188" s="108" t="s">
        <v>2104</v>
      </c>
      <c r="E188" s="109"/>
      <c r="F188" s="110" t="s">
        <v>23</v>
      </c>
      <c r="G188" s="146">
        <v>5.6</v>
      </c>
      <c r="H188" s="49"/>
      <c r="I188" s="112">
        <f>ROUND(Tabela112[[#This Row],[Količina]]*Tabela112[[#This Row],[cena/EM]],2)</f>
        <v>0</v>
      </c>
    </row>
    <row r="189" spans="1:9" x14ac:dyDescent="0.25">
      <c r="A189" s="107">
        <v>188</v>
      </c>
      <c r="B189" s="144" t="s">
        <v>1751</v>
      </c>
      <c r="C189" s="107" t="s">
        <v>2105</v>
      </c>
      <c r="D189" s="108" t="s">
        <v>2106</v>
      </c>
      <c r="E189" s="109"/>
      <c r="F189" s="110" t="s">
        <v>78</v>
      </c>
      <c r="G189" s="146">
        <v>25.2</v>
      </c>
      <c r="H189" s="49"/>
      <c r="I189" s="112">
        <f>ROUND(Tabela112[[#This Row],[Količina]]*Tabela112[[#This Row],[cena/EM]],2)</f>
        <v>0</v>
      </c>
    </row>
    <row r="190" spans="1:9" x14ac:dyDescent="0.25">
      <c r="A190" s="107">
        <v>189</v>
      </c>
      <c r="B190" s="144" t="s">
        <v>1751</v>
      </c>
      <c r="C190" s="107" t="s">
        <v>2107</v>
      </c>
      <c r="D190" s="108" t="s">
        <v>2108</v>
      </c>
      <c r="E190" s="109"/>
      <c r="F190" s="110" t="s">
        <v>78</v>
      </c>
      <c r="G190" s="146">
        <v>30.6</v>
      </c>
      <c r="H190" s="49"/>
      <c r="I190" s="112">
        <f>ROUND(Tabela112[[#This Row],[Količina]]*Tabela112[[#This Row],[cena/EM]],2)</f>
        <v>0</v>
      </c>
    </row>
    <row r="191" spans="1:9" x14ac:dyDescent="0.25">
      <c r="A191" s="107">
        <v>190</v>
      </c>
      <c r="B191" s="144" t="s">
        <v>1751</v>
      </c>
      <c r="C191" s="107" t="s">
        <v>2109</v>
      </c>
      <c r="D191" s="108" t="s">
        <v>2110</v>
      </c>
      <c r="E191" s="109" t="s">
        <v>2111</v>
      </c>
      <c r="F191" s="110" t="s">
        <v>78</v>
      </c>
      <c r="G191" s="146">
        <v>31.4</v>
      </c>
      <c r="H191" s="49"/>
      <c r="I191" s="112">
        <f>ROUND(Tabela112[[#This Row],[Količina]]*Tabela112[[#This Row],[cena/EM]],2)</f>
        <v>0</v>
      </c>
    </row>
    <row r="192" spans="1:9" ht="25.5" x14ac:dyDescent="0.25">
      <c r="A192" s="107">
        <v>191</v>
      </c>
      <c r="B192" s="144" t="s">
        <v>1751</v>
      </c>
      <c r="C192" s="107" t="s">
        <v>2112</v>
      </c>
      <c r="D192" s="108" t="s">
        <v>2113</v>
      </c>
      <c r="E192" s="109"/>
      <c r="F192" s="110" t="s">
        <v>23</v>
      </c>
      <c r="G192" s="111">
        <v>15</v>
      </c>
      <c r="H192" s="49"/>
      <c r="I192" s="112">
        <f>ROUND(Tabela112[[#This Row],[Količina]]*Tabela112[[#This Row],[cena/EM]],2)</f>
        <v>0</v>
      </c>
    </row>
    <row r="193" spans="1:9" x14ac:dyDescent="0.25">
      <c r="A193" s="107">
        <v>192</v>
      </c>
      <c r="B193" s="142" t="s">
        <v>1751</v>
      </c>
      <c r="C193" s="148" t="s">
        <v>1771</v>
      </c>
      <c r="D193" s="102" t="s">
        <v>1772</v>
      </c>
      <c r="E193" s="102"/>
      <c r="F193" s="104">
        <f>ROUND(SUM(I194:I221),2)</f>
        <v>0</v>
      </c>
      <c r="G193" s="79"/>
      <c r="H193" s="79"/>
      <c r="I193" s="149"/>
    </row>
    <row r="194" spans="1:9" x14ac:dyDescent="0.25">
      <c r="A194" s="107">
        <v>193</v>
      </c>
      <c r="B194" s="144" t="s">
        <v>1751</v>
      </c>
      <c r="C194" s="107" t="s">
        <v>2114</v>
      </c>
      <c r="D194" s="115" t="s">
        <v>2115</v>
      </c>
      <c r="E194" s="109"/>
      <c r="F194" s="110" t="s">
        <v>21</v>
      </c>
      <c r="G194" s="111">
        <v>1</v>
      </c>
      <c r="H194" s="49"/>
      <c r="I194" s="112">
        <f>ROUND(Tabela112[[#This Row],[Količina]]*Tabela112[[#This Row],[cena/EM]],2)</f>
        <v>0</v>
      </c>
    </row>
    <row r="195" spans="1:9" ht="25.5" x14ac:dyDescent="0.25">
      <c r="A195" s="107">
        <v>194</v>
      </c>
      <c r="B195" s="144" t="s">
        <v>1751</v>
      </c>
      <c r="C195" s="107" t="s">
        <v>2116</v>
      </c>
      <c r="D195" s="109" t="s">
        <v>2117</v>
      </c>
      <c r="E195" s="109"/>
      <c r="F195" s="110" t="s">
        <v>24</v>
      </c>
      <c r="G195" s="111">
        <v>1</v>
      </c>
      <c r="H195" s="49"/>
      <c r="I195" s="112">
        <f>ROUND(Tabela112[[#This Row],[Količina]]*Tabela112[[#This Row],[cena/EM]],2)</f>
        <v>0</v>
      </c>
    </row>
    <row r="196" spans="1:9" x14ac:dyDescent="0.25">
      <c r="A196" s="107">
        <v>195</v>
      </c>
      <c r="B196" s="144" t="s">
        <v>1751</v>
      </c>
      <c r="C196" s="107" t="s">
        <v>2118</v>
      </c>
      <c r="D196" s="147" t="s">
        <v>2119</v>
      </c>
      <c r="E196" s="109"/>
      <c r="F196" s="110" t="s">
        <v>78</v>
      </c>
      <c r="G196" s="111">
        <v>2722</v>
      </c>
      <c r="H196" s="49"/>
      <c r="I196" s="112">
        <f>ROUND(Tabela112[[#This Row],[Količina]]*Tabela112[[#This Row],[cena/EM]],2)</f>
        <v>0</v>
      </c>
    </row>
    <row r="197" spans="1:9" x14ac:dyDescent="0.25">
      <c r="A197" s="107">
        <v>196</v>
      </c>
      <c r="B197" s="144" t="s">
        <v>1751</v>
      </c>
      <c r="C197" s="107" t="s">
        <v>2120</v>
      </c>
      <c r="D197" s="115" t="s">
        <v>2121</v>
      </c>
      <c r="E197" s="109"/>
      <c r="F197" s="110" t="s">
        <v>23</v>
      </c>
      <c r="G197" s="111">
        <v>730</v>
      </c>
      <c r="H197" s="49"/>
      <c r="I197" s="112">
        <f>ROUND(Tabela112[[#This Row],[Količina]]*Tabela112[[#This Row],[cena/EM]],2)</f>
        <v>0</v>
      </c>
    </row>
    <row r="198" spans="1:9" ht="25.5" x14ac:dyDescent="0.25">
      <c r="A198" s="107">
        <v>197</v>
      </c>
      <c r="B198" s="144" t="s">
        <v>1751</v>
      </c>
      <c r="C198" s="107" t="s">
        <v>2122</v>
      </c>
      <c r="D198" s="109" t="s">
        <v>2123</v>
      </c>
      <c r="E198" s="109"/>
      <c r="F198" s="110" t="s">
        <v>78</v>
      </c>
      <c r="G198" s="111">
        <v>63</v>
      </c>
      <c r="H198" s="49"/>
      <c r="I198" s="112">
        <f>ROUND(Tabela112[[#This Row],[Količina]]*Tabela112[[#This Row],[cena/EM]],2)</f>
        <v>0</v>
      </c>
    </row>
    <row r="199" spans="1:9" x14ac:dyDescent="0.25">
      <c r="A199" s="107">
        <v>198</v>
      </c>
      <c r="B199" s="144" t="s">
        <v>1751</v>
      </c>
      <c r="C199" s="107" t="s">
        <v>2124</v>
      </c>
      <c r="D199" s="119" t="s">
        <v>2125</v>
      </c>
      <c r="E199" s="109"/>
      <c r="F199" s="110" t="s">
        <v>318</v>
      </c>
      <c r="G199" s="111">
        <v>90</v>
      </c>
      <c r="H199" s="49"/>
      <c r="I199" s="112">
        <f>ROUND(Tabela112[[#This Row],[Količina]]*Tabela112[[#This Row],[cena/EM]],2)</f>
        <v>0</v>
      </c>
    </row>
    <row r="200" spans="1:9" x14ac:dyDescent="0.25">
      <c r="A200" s="107">
        <v>199</v>
      </c>
      <c r="B200" s="144" t="s">
        <v>1751</v>
      </c>
      <c r="C200" s="107" t="s">
        <v>2126</v>
      </c>
      <c r="D200" s="109" t="s">
        <v>2000</v>
      </c>
      <c r="E200" s="109"/>
      <c r="F200" s="110" t="s">
        <v>318</v>
      </c>
      <c r="G200" s="111">
        <v>544</v>
      </c>
      <c r="H200" s="49"/>
      <c r="I200" s="112">
        <f>ROUND(Tabela112[[#This Row],[Količina]]*Tabela112[[#This Row],[cena/EM]],2)</f>
        <v>0</v>
      </c>
    </row>
    <row r="201" spans="1:9" ht="25.5" x14ac:dyDescent="0.25">
      <c r="A201" s="107">
        <v>200</v>
      </c>
      <c r="B201" s="144" t="s">
        <v>1751</v>
      </c>
      <c r="C201" s="107" t="s">
        <v>2127</v>
      </c>
      <c r="D201" s="109" t="s">
        <v>2128</v>
      </c>
      <c r="E201" s="109"/>
      <c r="F201" s="110" t="s">
        <v>318</v>
      </c>
      <c r="G201" s="111">
        <v>212</v>
      </c>
      <c r="H201" s="49"/>
      <c r="I201" s="112">
        <f>ROUND(Tabela112[[#This Row],[Količina]]*Tabela112[[#This Row],[cena/EM]],2)</f>
        <v>0</v>
      </c>
    </row>
    <row r="202" spans="1:9" x14ac:dyDescent="0.25">
      <c r="A202" s="107">
        <v>201</v>
      </c>
      <c r="B202" s="144" t="s">
        <v>1751</v>
      </c>
      <c r="C202" s="107" t="s">
        <v>2129</v>
      </c>
      <c r="D202" s="157" t="s">
        <v>2130</v>
      </c>
      <c r="E202" s="109"/>
      <c r="F202" s="110" t="s">
        <v>78</v>
      </c>
      <c r="G202" s="111">
        <v>1236</v>
      </c>
      <c r="H202" s="49"/>
      <c r="I202" s="112">
        <f>ROUND(Tabela112[[#This Row],[Količina]]*Tabela112[[#This Row],[cena/EM]],2)</f>
        <v>0</v>
      </c>
    </row>
    <row r="203" spans="1:9" x14ac:dyDescent="0.25">
      <c r="A203" s="107">
        <v>202</v>
      </c>
      <c r="B203" s="144" t="s">
        <v>1751</v>
      </c>
      <c r="C203" s="107" t="s">
        <v>2131</v>
      </c>
      <c r="D203" s="109" t="s">
        <v>2132</v>
      </c>
      <c r="E203" s="109"/>
      <c r="F203" s="110" t="s">
        <v>318</v>
      </c>
      <c r="G203" s="111">
        <v>132</v>
      </c>
      <c r="H203" s="49"/>
      <c r="I203" s="112">
        <f>ROUND(Tabela112[[#This Row],[Količina]]*Tabela112[[#This Row],[cena/EM]],2)</f>
        <v>0</v>
      </c>
    </row>
    <row r="204" spans="1:9" x14ac:dyDescent="0.25">
      <c r="A204" s="107">
        <v>203</v>
      </c>
      <c r="B204" s="144" t="s">
        <v>1751</v>
      </c>
      <c r="C204" s="107" t="s">
        <v>2133</v>
      </c>
      <c r="D204" s="108" t="s">
        <v>2134</v>
      </c>
      <c r="E204" s="109"/>
      <c r="F204" s="110" t="s">
        <v>78</v>
      </c>
      <c r="G204" s="111">
        <v>461</v>
      </c>
      <c r="H204" s="49"/>
      <c r="I204" s="112">
        <f>ROUND(Tabela112[[#This Row],[Količina]]*Tabela112[[#This Row],[cena/EM]],2)</f>
        <v>0</v>
      </c>
    </row>
    <row r="205" spans="1:9" ht="38.25" x14ac:dyDescent="0.25">
      <c r="A205" s="107">
        <v>204</v>
      </c>
      <c r="B205" s="144" t="s">
        <v>1751</v>
      </c>
      <c r="C205" s="107" t="s">
        <v>2135</v>
      </c>
      <c r="D205" s="119" t="s">
        <v>2051</v>
      </c>
      <c r="E205" s="109"/>
      <c r="F205" s="110" t="s">
        <v>21</v>
      </c>
      <c r="G205" s="111">
        <v>7</v>
      </c>
      <c r="H205" s="49"/>
      <c r="I205" s="112">
        <f>ROUND(Tabela112[[#This Row],[Količina]]*Tabela112[[#This Row],[cena/EM]],2)</f>
        <v>0</v>
      </c>
    </row>
    <row r="206" spans="1:9" ht="25.5" x14ac:dyDescent="0.25">
      <c r="A206" s="107">
        <v>205</v>
      </c>
      <c r="B206" s="144"/>
      <c r="C206" s="107" t="s">
        <v>2136</v>
      </c>
      <c r="D206" s="119" t="s">
        <v>2137</v>
      </c>
      <c r="E206" s="109"/>
      <c r="F206" s="110" t="s">
        <v>21</v>
      </c>
      <c r="G206" s="111">
        <v>3</v>
      </c>
      <c r="H206" s="49"/>
      <c r="I206" s="112">
        <f>ROUND(Tabela112[[#This Row],[Količina]]*Tabela112[[#This Row],[cena/EM]],2)</f>
        <v>0</v>
      </c>
    </row>
    <row r="207" spans="1:9" ht="25.5" x14ac:dyDescent="0.25">
      <c r="A207" s="107">
        <v>206</v>
      </c>
      <c r="B207" s="144" t="s">
        <v>1751</v>
      </c>
      <c r="C207" s="107" t="s">
        <v>2138</v>
      </c>
      <c r="D207" s="109" t="s">
        <v>1933</v>
      </c>
      <c r="E207" s="109"/>
      <c r="F207" s="110" t="s">
        <v>318</v>
      </c>
      <c r="G207" s="111">
        <v>247</v>
      </c>
      <c r="H207" s="49"/>
      <c r="I207" s="112">
        <f>ROUND(Tabela112[[#This Row],[Količina]]*Tabela112[[#This Row],[cena/EM]],2)</f>
        <v>0</v>
      </c>
    </row>
    <row r="208" spans="1:9" x14ac:dyDescent="0.25">
      <c r="A208" s="107">
        <v>207</v>
      </c>
      <c r="B208" s="144" t="s">
        <v>1751</v>
      </c>
      <c r="C208" s="107" t="s">
        <v>2139</v>
      </c>
      <c r="D208" s="108" t="s">
        <v>2140</v>
      </c>
      <c r="E208" s="109"/>
      <c r="F208" s="110" t="s">
        <v>78</v>
      </c>
      <c r="G208" s="111">
        <v>1110</v>
      </c>
      <c r="H208" s="49"/>
      <c r="I208" s="112">
        <f>ROUND(Tabela112[[#This Row],[Količina]]*Tabela112[[#This Row],[cena/EM]],2)</f>
        <v>0</v>
      </c>
    </row>
    <row r="209" spans="1:9" x14ac:dyDescent="0.25">
      <c r="A209" s="107">
        <v>208</v>
      </c>
      <c r="B209" s="144" t="s">
        <v>1751</v>
      </c>
      <c r="C209" s="107" t="s">
        <v>2141</v>
      </c>
      <c r="D209" s="108" t="s">
        <v>2142</v>
      </c>
      <c r="E209" s="109"/>
      <c r="F209" s="110" t="s">
        <v>78</v>
      </c>
      <c r="G209" s="111">
        <v>1110</v>
      </c>
      <c r="H209" s="49"/>
      <c r="I209" s="112">
        <f>ROUND(Tabela112[[#This Row],[Količina]]*Tabela112[[#This Row],[cena/EM]],2)</f>
        <v>0</v>
      </c>
    </row>
    <row r="210" spans="1:9" x14ac:dyDescent="0.25">
      <c r="A210" s="107">
        <v>209</v>
      </c>
      <c r="B210" s="144" t="s">
        <v>1751</v>
      </c>
      <c r="C210" s="107" t="s">
        <v>2143</v>
      </c>
      <c r="D210" s="147" t="s">
        <v>2044</v>
      </c>
      <c r="E210" s="109" t="s">
        <v>2144</v>
      </c>
      <c r="F210" s="110" t="s">
        <v>78</v>
      </c>
      <c r="G210" s="111">
        <v>124.5</v>
      </c>
      <c r="H210" s="49"/>
      <c r="I210" s="112">
        <f>ROUND(Tabela112[[#This Row],[Količina]]*Tabela112[[#This Row],[cena/EM]],2)</f>
        <v>0</v>
      </c>
    </row>
    <row r="211" spans="1:9" x14ac:dyDescent="0.25">
      <c r="A211" s="107">
        <v>210</v>
      </c>
      <c r="B211" s="144" t="s">
        <v>1751</v>
      </c>
      <c r="C211" s="107" t="s">
        <v>2145</v>
      </c>
      <c r="D211" s="147" t="s">
        <v>2146</v>
      </c>
      <c r="E211" s="109"/>
      <c r="F211" s="110" t="s">
        <v>78</v>
      </c>
      <c r="G211" s="111">
        <v>76.2</v>
      </c>
      <c r="H211" s="49"/>
      <c r="I211" s="112">
        <f>ROUND(Tabela112[[#This Row],[Količina]]*Tabela112[[#This Row],[cena/EM]],2)</f>
        <v>0</v>
      </c>
    </row>
    <row r="212" spans="1:9" ht="25.5" x14ac:dyDescent="0.25">
      <c r="A212" s="107">
        <v>211</v>
      </c>
      <c r="B212" s="144" t="s">
        <v>1751</v>
      </c>
      <c r="C212" s="107" t="s">
        <v>2147</v>
      </c>
      <c r="D212" s="108" t="s">
        <v>2148</v>
      </c>
      <c r="E212" s="109"/>
      <c r="F212" s="110" t="s">
        <v>23</v>
      </c>
      <c r="G212" s="111">
        <v>373</v>
      </c>
      <c r="H212" s="49"/>
      <c r="I212" s="112">
        <f>ROUND(Tabela112[[#This Row],[Količina]]*Tabela112[[#This Row],[cena/EM]],2)</f>
        <v>0</v>
      </c>
    </row>
    <row r="213" spans="1:9" ht="25.5" x14ac:dyDescent="0.25">
      <c r="A213" s="107">
        <v>212</v>
      </c>
      <c r="B213" s="144" t="s">
        <v>1751</v>
      </c>
      <c r="C213" s="107" t="s">
        <v>2149</v>
      </c>
      <c r="D213" s="156" t="s">
        <v>2075</v>
      </c>
      <c r="E213" s="109"/>
      <c r="F213" s="110" t="s">
        <v>21</v>
      </c>
      <c r="G213" s="111">
        <v>7</v>
      </c>
      <c r="H213" s="49"/>
      <c r="I213" s="112">
        <f>ROUND(Tabela112[[#This Row],[Količina]]*Tabela112[[#This Row],[cena/EM]],2)</f>
        <v>0</v>
      </c>
    </row>
    <row r="214" spans="1:9" ht="25.5" x14ac:dyDescent="0.25">
      <c r="A214" s="107">
        <v>213</v>
      </c>
      <c r="B214" s="144" t="s">
        <v>1751</v>
      </c>
      <c r="C214" s="107" t="s">
        <v>2150</v>
      </c>
      <c r="D214" s="156" t="s">
        <v>2077</v>
      </c>
      <c r="E214" s="109"/>
      <c r="F214" s="110" t="s">
        <v>21</v>
      </c>
      <c r="G214" s="111">
        <v>7</v>
      </c>
      <c r="H214" s="49"/>
      <c r="I214" s="112">
        <f>ROUND(Tabela112[[#This Row],[Količina]]*Tabela112[[#This Row],[cena/EM]],2)</f>
        <v>0</v>
      </c>
    </row>
    <row r="215" spans="1:9" ht="25.5" x14ac:dyDescent="0.25">
      <c r="A215" s="107">
        <v>214</v>
      </c>
      <c r="B215" s="144" t="s">
        <v>1751</v>
      </c>
      <c r="C215" s="107" t="s">
        <v>2151</v>
      </c>
      <c r="D215" s="115" t="s">
        <v>2152</v>
      </c>
      <c r="E215" s="109"/>
      <c r="F215" s="110" t="s">
        <v>21</v>
      </c>
      <c r="G215" s="111">
        <v>6</v>
      </c>
      <c r="H215" s="49"/>
      <c r="I215" s="112">
        <f>ROUND(Tabela112[[#This Row],[Količina]]*Tabela112[[#This Row],[cena/EM]],2)</f>
        <v>0</v>
      </c>
    </row>
    <row r="216" spans="1:9" ht="25.5" x14ac:dyDescent="0.25">
      <c r="A216" s="107">
        <v>215</v>
      </c>
      <c r="B216" s="144" t="s">
        <v>1751</v>
      </c>
      <c r="C216" s="107" t="s">
        <v>2153</v>
      </c>
      <c r="D216" s="115" t="s">
        <v>2154</v>
      </c>
      <c r="E216" s="109"/>
      <c r="F216" s="110" t="s">
        <v>21</v>
      </c>
      <c r="G216" s="111">
        <v>3</v>
      </c>
      <c r="H216" s="49"/>
      <c r="I216" s="112">
        <f>ROUND(Tabela112[[#This Row],[Količina]]*Tabela112[[#This Row],[cena/EM]],2)</f>
        <v>0</v>
      </c>
    </row>
    <row r="217" spans="1:9" ht="25.5" x14ac:dyDescent="0.25">
      <c r="A217" s="107">
        <v>216</v>
      </c>
      <c r="B217" s="144" t="s">
        <v>1751</v>
      </c>
      <c r="C217" s="107" t="s">
        <v>2155</v>
      </c>
      <c r="D217" s="115" t="s">
        <v>2156</v>
      </c>
      <c r="E217" s="109"/>
      <c r="F217" s="110" t="s">
        <v>21</v>
      </c>
      <c r="G217" s="111">
        <v>1</v>
      </c>
      <c r="H217" s="49"/>
      <c r="I217" s="112">
        <f>ROUND(Tabela112[[#This Row],[Količina]]*Tabela112[[#This Row],[cena/EM]],2)</f>
        <v>0</v>
      </c>
    </row>
    <row r="218" spans="1:9" ht="25.5" x14ac:dyDescent="0.25">
      <c r="A218" s="107">
        <v>217</v>
      </c>
      <c r="B218" s="144" t="s">
        <v>1751</v>
      </c>
      <c r="C218" s="107" t="s">
        <v>2157</v>
      </c>
      <c r="D218" s="115" t="s">
        <v>2158</v>
      </c>
      <c r="E218" s="109"/>
      <c r="F218" s="110" t="s">
        <v>23</v>
      </c>
      <c r="G218" s="111">
        <v>236</v>
      </c>
      <c r="H218" s="49"/>
      <c r="I218" s="112">
        <f>ROUND(Tabela112[[#This Row],[Količina]]*Tabela112[[#This Row],[cena/EM]],2)</f>
        <v>0</v>
      </c>
    </row>
    <row r="219" spans="1:9" ht="25.5" x14ac:dyDescent="0.25">
      <c r="A219" s="107">
        <v>218</v>
      </c>
      <c r="B219" s="144" t="s">
        <v>1751</v>
      </c>
      <c r="C219" s="107" t="s">
        <v>2159</v>
      </c>
      <c r="D219" s="115" t="s">
        <v>2160</v>
      </c>
      <c r="E219" s="109"/>
      <c r="F219" s="110" t="s">
        <v>78</v>
      </c>
      <c r="G219" s="111">
        <v>31</v>
      </c>
      <c r="H219" s="49"/>
      <c r="I219" s="112">
        <f>ROUND(Tabela112[[#This Row],[Količina]]*Tabela112[[#This Row],[cena/EM]],2)</f>
        <v>0</v>
      </c>
    </row>
    <row r="220" spans="1:9" ht="25.5" x14ac:dyDescent="0.25">
      <c r="A220" s="107">
        <v>219</v>
      </c>
      <c r="B220" s="144" t="s">
        <v>1751</v>
      </c>
      <c r="C220" s="107" t="s">
        <v>2161</v>
      </c>
      <c r="D220" s="115" t="s">
        <v>2162</v>
      </c>
      <c r="E220" s="109"/>
      <c r="F220" s="110" t="s">
        <v>78</v>
      </c>
      <c r="G220" s="111">
        <v>7.2</v>
      </c>
      <c r="H220" s="49"/>
      <c r="I220" s="112">
        <f>ROUND(Tabela112[[#This Row],[Količina]]*Tabela112[[#This Row],[cena/EM]],2)</f>
        <v>0</v>
      </c>
    </row>
    <row r="221" spans="1:9" ht="25.5" x14ac:dyDescent="0.25">
      <c r="A221" s="107">
        <v>220</v>
      </c>
      <c r="B221" s="144" t="s">
        <v>1751</v>
      </c>
      <c r="C221" s="107" t="s">
        <v>2163</v>
      </c>
      <c r="D221" s="115" t="s">
        <v>2164</v>
      </c>
      <c r="E221" s="109"/>
      <c r="F221" s="110" t="s">
        <v>21</v>
      </c>
      <c r="G221" s="111">
        <v>2</v>
      </c>
      <c r="H221" s="49"/>
      <c r="I221" s="112">
        <f>ROUND(Tabela112[[#This Row],[Količina]]*Tabela112[[#This Row],[cena/EM]],2)</f>
        <v>0</v>
      </c>
    </row>
    <row r="222" spans="1:9" x14ac:dyDescent="0.25">
      <c r="A222" s="107">
        <v>221</v>
      </c>
      <c r="B222" s="137" t="s">
        <v>1751</v>
      </c>
      <c r="C222" s="133" t="s">
        <v>2165</v>
      </c>
      <c r="D222" s="134" t="s">
        <v>2166</v>
      </c>
      <c r="E222" s="98"/>
      <c r="F222" s="135">
        <f>ROUND(SUM(F223:F227),2)</f>
        <v>0</v>
      </c>
      <c r="G222" s="62"/>
      <c r="H222" s="62"/>
      <c r="I222" s="99"/>
    </row>
    <row r="223" spans="1:9" x14ac:dyDescent="0.25">
      <c r="A223" s="107">
        <v>222</v>
      </c>
      <c r="B223" s="138" t="s">
        <v>1751</v>
      </c>
      <c r="C223" s="131" t="s">
        <v>2167</v>
      </c>
      <c r="D223" s="139" t="s">
        <v>1757</v>
      </c>
      <c r="E223" s="140"/>
      <c r="F223" s="132">
        <f>ROUND(F228,2)</f>
        <v>0</v>
      </c>
      <c r="G223" s="132"/>
      <c r="H223" s="132"/>
      <c r="I223" s="141"/>
    </row>
    <row r="224" spans="1:9" x14ac:dyDescent="0.25">
      <c r="A224" s="107">
        <v>223</v>
      </c>
      <c r="B224" s="138" t="s">
        <v>1751</v>
      </c>
      <c r="C224" s="131" t="s">
        <v>2168</v>
      </c>
      <c r="D224" s="158" t="s">
        <v>299</v>
      </c>
      <c r="E224" s="159"/>
      <c r="F224" s="132">
        <f>ROUND(F232,2)</f>
        <v>0</v>
      </c>
      <c r="G224" s="132"/>
      <c r="H224" s="132"/>
      <c r="I224" s="141"/>
    </row>
    <row r="225" spans="1:9" x14ac:dyDescent="0.25">
      <c r="A225" s="107">
        <v>224</v>
      </c>
      <c r="B225" s="138" t="s">
        <v>1751</v>
      </c>
      <c r="C225" s="131" t="s">
        <v>2169</v>
      </c>
      <c r="D225" s="158" t="s">
        <v>2170</v>
      </c>
      <c r="E225" s="160"/>
      <c r="F225" s="132">
        <f>ROUND(F240,2)</f>
        <v>0</v>
      </c>
      <c r="G225" s="132"/>
      <c r="H225" s="132"/>
      <c r="I225" s="141"/>
    </row>
    <row r="226" spans="1:9" x14ac:dyDescent="0.25">
      <c r="A226" s="107">
        <v>225</v>
      </c>
      <c r="B226" s="138" t="s">
        <v>1751</v>
      </c>
      <c r="C226" s="131" t="s">
        <v>2171</v>
      </c>
      <c r="D226" s="158" t="s">
        <v>301</v>
      </c>
      <c r="E226" s="160"/>
      <c r="F226" s="132">
        <f>ROUND(F251,2)</f>
        <v>0</v>
      </c>
      <c r="G226" s="132"/>
      <c r="H226" s="132"/>
      <c r="I226" s="141"/>
    </row>
    <row r="227" spans="1:9" x14ac:dyDescent="0.25">
      <c r="A227" s="107">
        <v>226</v>
      </c>
      <c r="B227" s="138" t="s">
        <v>1751</v>
      </c>
      <c r="C227" s="131" t="s">
        <v>2172</v>
      </c>
      <c r="D227" s="158" t="s">
        <v>2173</v>
      </c>
      <c r="E227" s="160"/>
      <c r="F227" s="132">
        <f>ROUND(F268,2)</f>
        <v>0</v>
      </c>
      <c r="G227" s="132"/>
      <c r="H227" s="132"/>
      <c r="I227" s="141"/>
    </row>
    <row r="228" spans="1:9" x14ac:dyDescent="0.25">
      <c r="A228" s="107">
        <v>227</v>
      </c>
      <c r="B228" s="142" t="s">
        <v>1751</v>
      </c>
      <c r="C228" s="148" t="s">
        <v>2167</v>
      </c>
      <c r="D228" s="102" t="s">
        <v>1757</v>
      </c>
      <c r="E228" s="102"/>
      <c r="F228" s="104">
        <f>ROUND(SUM(I229:I231),2)</f>
        <v>0</v>
      </c>
      <c r="G228" s="79"/>
      <c r="H228" s="79"/>
      <c r="I228" s="149"/>
    </row>
    <row r="229" spans="1:9" x14ac:dyDescent="0.25">
      <c r="A229" s="107">
        <v>228</v>
      </c>
      <c r="B229" s="144" t="s">
        <v>1751</v>
      </c>
      <c r="C229" s="107" t="s">
        <v>2174</v>
      </c>
      <c r="D229" s="115" t="s">
        <v>2115</v>
      </c>
      <c r="E229" s="109"/>
      <c r="F229" s="110" t="s">
        <v>21</v>
      </c>
      <c r="G229" s="111">
        <v>1</v>
      </c>
      <c r="H229" s="49"/>
      <c r="I229" s="112">
        <f>ROUND(Tabela112[[#This Row],[Količina]]*Tabela112[[#This Row],[cena/EM]],2)</f>
        <v>0</v>
      </c>
    </row>
    <row r="230" spans="1:9" x14ac:dyDescent="0.25">
      <c r="A230" s="107">
        <v>229</v>
      </c>
      <c r="B230" s="144" t="s">
        <v>1751</v>
      </c>
      <c r="C230" s="107" t="s">
        <v>2175</v>
      </c>
      <c r="D230" s="147" t="s">
        <v>2119</v>
      </c>
      <c r="E230" s="109"/>
      <c r="F230" s="110" t="s">
        <v>78</v>
      </c>
      <c r="G230" s="111">
        <v>950</v>
      </c>
      <c r="H230" s="49"/>
      <c r="I230" s="112">
        <f>ROUND(Tabela112[[#This Row],[Količina]]*Tabela112[[#This Row],[cena/EM]],2)</f>
        <v>0</v>
      </c>
    </row>
    <row r="231" spans="1:9" x14ac:dyDescent="0.25">
      <c r="A231" s="107">
        <v>230</v>
      </c>
      <c r="B231" s="144" t="s">
        <v>1751</v>
      </c>
      <c r="C231" s="107" t="s">
        <v>2176</v>
      </c>
      <c r="D231" s="115" t="s">
        <v>2121</v>
      </c>
      <c r="E231" s="109"/>
      <c r="F231" s="110" t="s">
        <v>23</v>
      </c>
      <c r="G231" s="111">
        <v>150</v>
      </c>
      <c r="H231" s="49"/>
      <c r="I231" s="112">
        <f>ROUND(Tabela112[[#This Row],[Količina]]*Tabela112[[#This Row],[cena/EM]],2)</f>
        <v>0</v>
      </c>
    </row>
    <row r="232" spans="1:9" x14ac:dyDescent="0.25">
      <c r="A232" s="107">
        <v>231</v>
      </c>
      <c r="B232" s="142" t="s">
        <v>1751</v>
      </c>
      <c r="C232" s="148" t="s">
        <v>2168</v>
      </c>
      <c r="D232" s="102" t="s">
        <v>299</v>
      </c>
      <c r="E232" s="102"/>
      <c r="F232" s="104">
        <f>ROUND(SUM(I233:I239),2)</f>
        <v>0</v>
      </c>
      <c r="G232" s="79"/>
      <c r="H232" s="79"/>
      <c r="I232" s="149"/>
    </row>
    <row r="233" spans="1:9" x14ac:dyDescent="0.25">
      <c r="A233" s="107">
        <v>232</v>
      </c>
      <c r="B233" s="144" t="s">
        <v>1751</v>
      </c>
      <c r="C233" s="107" t="s">
        <v>2177</v>
      </c>
      <c r="D233" s="119" t="s">
        <v>2125</v>
      </c>
      <c r="E233" s="109"/>
      <c r="F233" s="110" t="s">
        <v>318</v>
      </c>
      <c r="G233" s="111">
        <v>30</v>
      </c>
      <c r="H233" s="49"/>
      <c r="I233" s="112">
        <f>ROUND(Tabela112[[#This Row],[Količina]]*Tabela112[[#This Row],[cena/EM]],2)</f>
        <v>0</v>
      </c>
    </row>
    <row r="234" spans="1:9" x14ac:dyDescent="0.25">
      <c r="A234" s="107">
        <v>233</v>
      </c>
      <c r="B234" s="144" t="s">
        <v>1751</v>
      </c>
      <c r="C234" s="107" t="s">
        <v>2178</v>
      </c>
      <c r="D234" s="109" t="s">
        <v>2000</v>
      </c>
      <c r="E234" s="109"/>
      <c r="F234" s="110" t="s">
        <v>318</v>
      </c>
      <c r="G234" s="111">
        <v>190</v>
      </c>
      <c r="H234" s="49"/>
      <c r="I234" s="112">
        <f>ROUND(Tabela112[[#This Row],[Količina]]*Tabela112[[#This Row],[cena/EM]],2)</f>
        <v>0</v>
      </c>
    </row>
    <row r="235" spans="1:9" ht="25.5" x14ac:dyDescent="0.25">
      <c r="A235" s="107">
        <v>234</v>
      </c>
      <c r="B235" s="144" t="s">
        <v>1751</v>
      </c>
      <c r="C235" s="107" t="s">
        <v>2179</v>
      </c>
      <c r="D235" s="109" t="s">
        <v>2128</v>
      </c>
      <c r="E235" s="109"/>
      <c r="F235" s="110" t="s">
        <v>318</v>
      </c>
      <c r="G235" s="111">
        <v>80</v>
      </c>
      <c r="H235" s="49"/>
      <c r="I235" s="112">
        <f>ROUND(Tabela112[[#This Row],[Količina]]*Tabela112[[#This Row],[cena/EM]],2)</f>
        <v>0</v>
      </c>
    </row>
    <row r="236" spans="1:9" x14ac:dyDescent="0.25">
      <c r="A236" s="107">
        <v>235</v>
      </c>
      <c r="B236" s="144" t="s">
        <v>1751</v>
      </c>
      <c r="C236" s="107" t="s">
        <v>2180</v>
      </c>
      <c r="D236" s="157" t="s">
        <v>2130</v>
      </c>
      <c r="E236" s="109"/>
      <c r="F236" s="110" t="s">
        <v>78</v>
      </c>
      <c r="G236" s="111">
        <v>1006</v>
      </c>
      <c r="H236" s="49"/>
      <c r="I236" s="112">
        <f>ROUND(Tabela112[[#This Row],[Količina]]*Tabela112[[#This Row],[cena/EM]],2)</f>
        <v>0</v>
      </c>
    </row>
    <row r="237" spans="1:9" x14ac:dyDescent="0.25">
      <c r="A237" s="107">
        <v>236</v>
      </c>
      <c r="B237" s="144" t="s">
        <v>1751</v>
      </c>
      <c r="C237" s="107" t="s">
        <v>2181</v>
      </c>
      <c r="D237" s="109" t="s">
        <v>2132</v>
      </c>
      <c r="E237" s="109"/>
      <c r="F237" s="110" t="s">
        <v>318</v>
      </c>
      <c r="G237" s="111">
        <v>50</v>
      </c>
      <c r="H237" s="49"/>
      <c r="I237" s="112">
        <f>ROUND(Tabela112[[#This Row],[Količina]]*Tabela112[[#This Row],[cena/EM]],2)</f>
        <v>0</v>
      </c>
    </row>
    <row r="238" spans="1:9" x14ac:dyDescent="0.25">
      <c r="A238" s="107">
        <v>237</v>
      </c>
      <c r="B238" s="144" t="s">
        <v>1751</v>
      </c>
      <c r="C238" s="107" t="s">
        <v>2182</v>
      </c>
      <c r="D238" s="108" t="s">
        <v>2134</v>
      </c>
      <c r="E238" s="109"/>
      <c r="F238" s="110" t="s">
        <v>78</v>
      </c>
      <c r="G238" s="111">
        <v>192</v>
      </c>
      <c r="H238" s="49"/>
      <c r="I238" s="112">
        <f>ROUND(Tabela112[[#This Row],[Količina]]*Tabela112[[#This Row],[cena/EM]],2)</f>
        <v>0</v>
      </c>
    </row>
    <row r="239" spans="1:9" ht="38.25" x14ac:dyDescent="0.25">
      <c r="A239" s="107">
        <v>238</v>
      </c>
      <c r="B239" s="144" t="s">
        <v>1751</v>
      </c>
      <c r="C239" s="107" t="s">
        <v>2183</v>
      </c>
      <c r="D239" s="119" t="s">
        <v>2184</v>
      </c>
      <c r="E239" s="109"/>
      <c r="F239" s="110" t="s">
        <v>21</v>
      </c>
      <c r="G239" s="111">
        <v>1</v>
      </c>
      <c r="H239" s="49"/>
      <c r="I239" s="112">
        <f>ROUND(Tabela112[[#This Row],[Količina]]*Tabela112[[#This Row],[cena/EM]],2)</f>
        <v>0</v>
      </c>
    </row>
    <row r="240" spans="1:9" x14ac:dyDescent="0.25">
      <c r="A240" s="107">
        <v>239</v>
      </c>
      <c r="B240" s="142" t="s">
        <v>1751</v>
      </c>
      <c r="C240" s="148" t="s">
        <v>2169</v>
      </c>
      <c r="D240" s="102" t="s">
        <v>2170</v>
      </c>
      <c r="E240" s="102"/>
      <c r="F240" s="104">
        <f>ROUND(SUM(I241:I250),2)</f>
        <v>0</v>
      </c>
      <c r="G240" s="79"/>
      <c r="H240" s="79"/>
      <c r="I240" s="149"/>
    </row>
    <row r="241" spans="1:9" ht="25.5" x14ac:dyDescent="0.25">
      <c r="A241" s="107">
        <v>240</v>
      </c>
      <c r="B241" s="144" t="s">
        <v>1751</v>
      </c>
      <c r="C241" s="107" t="s">
        <v>2185</v>
      </c>
      <c r="D241" s="109" t="s">
        <v>1933</v>
      </c>
      <c r="E241" s="109" t="s">
        <v>2188</v>
      </c>
      <c r="F241" s="110" t="s">
        <v>318</v>
      </c>
      <c r="G241" s="111">
        <v>26</v>
      </c>
      <c r="H241" s="49"/>
      <c r="I241" s="112">
        <f>ROUND(Tabela112[[#This Row],[Količina]]*Tabela112[[#This Row],[cena/EM]],2)</f>
        <v>0</v>
      </c>
    </row>
    <row r="242" spans="1:9" ht="25.5" x14ac:dyDescent="0.25">
      <c r="A242" s="107">
        <v>241</v>
      </c>
      <c r="B242" s="144" t="s">
        <v>1751</v>
      </c>
      <c r="C242" s="107" t="s">
        <v>2186</v>
      </c>
      <c r="D242" s="109" t="s">
        <v>2102</v>
      </c>
      <c r="E242" s="109" t="s">
        <v>2848</v>
      </c>
      <c r="F242" s="110" t="s">
        <v>318</v>
      </c>
      <c r="G242" s="111">
        <v>253</v>
      </c>
      <c r="H242" s="49"/>
      <c r="I242" s="112">
        <f>ROUND(Tabela112[[#This Row],[Količina]]*Tabela112[[#This Row],[cena/EM]],2)</f>
        <v>0</v>
      </c>
    </row>
    <row r="243" spans="1:9" x14ac:dyDescent="0.25">
      <c r="A243" s="107">
        <v>242</v>
      </c>
      <c r="B243" s="144" t="s">
        <v>1751</v>
      </c>
      <c r="C243" s="107" t="s">
        <v>2187</v>
      </c>
      <c r="D243" s="108" t="s">
        <v>2140</v>
      </c>
      <c r="E243" s="109" t="s">
        <v>2188</v>
      </c>
      <c r="F243" s="110" t="s">
        <v>78</v>
      </c>
      <c r="G243" s="111">
        <v>128</v>
      </c>
      <c r="H243" s="49"/>
      <c r="I243" s="112">
        <f>ROUND(Tabela112[[#This Row],[Količina]]*Tabela112[[#This Row],[cena/EM]],2)</f>
        <v>0</v>
      </c>
    </row>
    <row r="244" spans="1:9" x14ac:dyDescent="0.25">
      <c r="A244" s="107">
        <v>243</v>
      </c>
      <c r="B244" s="144" t="s">
        <v>1751</v>
      </c>
      <c r="C244" s="107" t="s">
        <v>2189</v>
      </c>
      <c r="D244" s="108" t="s">
        <v>2106</v>
      </c>
      <c r="E244" s="109" t="s">
        <v>2190</v>
      </c>
      <c r="F244" s="110" t="s">
        <v>78</v>
      </c>
      <c r="G244" s="111">
        <v>648</v>
      </c>
      <c r="H244" s="49"/>
      <c r="I244" s="112">
        <f>ROUND(Tabela112[[#This Row],[Količina]]*Tabela112[[#This Row],[cena/EM]],2)</f>
        <v>0</v>
      </c>
    </row>
    <row r="245" spans="1:9" x14ac:dyDescent="0.25">
      <c r="A245" s="107">
        <v>244</v>
      </c>
      <c r="B245" s="144" t="s">
        <v>1751</v>
      </c>
      <c r="C245" s="107" t="s">
        <v>2191</v>
      </c>
      <c r="D245" s="108" t="s">
        <v>2142</v>
      </c>
      <c r="E245" s="109" t="s">
        <v>2188</v>
      </c>
      <c r="F245" s="110" t="s">
        <v>78</v>
      </c>
      <c r="G245" s="111">
        <v>128</v>
      </c>
      <c r="H245" s="49"/>
      <c r="I245" s="112">
        <f>ROUND(Tabela112[[#This Row],[Količina]]*Tabela112[[#This Row],[cena/EM]],2)</f>
        <v>0</v>
      </c>
    </row>
    <row r="246" spans="1:9" x14ac:dyDescent="0.25">
      <c r="A246" s="107">
        <v>245</v>
      </c>
      <c r="B246" s="144" t="s">
        <v>1751</v>
      </c>
      <c r="C246" s="107" t="s">
        <v>2192</v>
      </c>
      <c r="D246" s="147" t="s">
        <v>2193</v>
      </c>
      <c r="E246" s="109" t="s">
        <v>2190</v>
      </c>
      <c r="F246" s="110" t="s">
        <v>78</v>
      </c>
      <c r="G246" s="111">
        <v>648</v>
      </c>
      <c r="H246" s="49"/>
      <c r="I246" s="112">
        <f>ROUND(Tabela112[[#This Row],[Količina]]*Tabela112[[#This Row],[cena/EM]],2)</f>
        <v>0</v>
      </c>
    </row>
    <row r="247" spans="1:9" x14ac:dyDescent="0.25">
      <c r="A247" s="107">
        <v>246</v>
      </c>
      <c r="B247" s="144" t="s">
        <v>1751</v>
      </c>
      <c r="C247" s="107" t="s">
        <v>2194</v>
      </c>
      <c r="D247" s="147" t="s">
        <v>2044</v>
      </c>
      <c r="E247" s="109" t="s">
        <v>2111</v>
      </c>
      <c r="F247" s="110" t="s">
        <v>78</v>
      </c>
      <c r="G247" s="111">
        <v>193.3</v>
      </c>
      <c r="H247" s="49"/>
      <c r="I247" s="112">
        <f>ROUND(Tabela112[[#This Row],[Količina]]*Tabela112[[#This Row],[cena/EM]],2)</f>
        <v>0</v>
      </c>
    </row>
    <row r="248" spans="1:9" ht="25.5" x14ac:dyDescent="0.25">
      <c r="A248" s="107">
        <v>247</v>
      </c>
      <c r="B248" s="144" t="s">
        <v>1751</v>
      </c>
      <c r="C248" s="107" t="s">
        <v>2195</v>
      </c>
      <c r="D248" s="147" t="s">
        <v>2196</v>
      </c>
      <c r="E248" s="109"/>
      <c r="F248" s="110" t="s">
        <v>78</v>
      </c>
      <c r="G248" s="111">
        <v>36.700000000000003</v>
      </c>
      <c r="H248" s="49"/>
      <c r="I248" s="112">
        <f>ROUND(Tabela112[[#This Row],[Količina]]*Tabela112[[#This Row],[cena/EM]],2)</f>
        <v>0</v>
      </c>
    </row>
    <row r="249" spans="1:9" ht="25.5" x14ac:dyDescent="0.25">
      <c r="A249" s="107">
        <v>248</v>
      </c>
      <c r="B249" s="144" t="s">
        <v>1751</v>
      </c>
      <c r="C249" s="107" t="s">
        <v>2197</v>
      </c>
      <c r="D249" s="108" t="s">
        <v>2148</v>
      </c>
      <c r="E249" s="109"/>
      <c r="F249" s="110" t="s">
        <v>23</v>
      </c>
      <c r="G249" s="111">
        <v>244</v>
      </c>
      <c r="H249" s="49"/>
      <c r="I249" s="112">
        <f>ROUND(Tabela112[[#This Row],[Količina]]*Tabela112[[#This Row],[cena/EM]],2)</f>
        <v>0</v>
      </c>
    </row>
    <row r="250" spans="1:9" ht="25.5" x14ac:dyDescent="0.25">
      <c r="A250" s="107">
        <v>249</v>
      </c>
      <c r="B250" s="144" t="s">
        <v>1751</v>
      </c>
      <c r="C250" s="107" t="s">
        <v>2198</v>
      </c>
      <c r="D250" s="108" t="s">
        <v>2849</v>
      </c>
      <c r="E250" s="109"/>
      <c r="F250" s="110" t="s">
        <v>23</v>
      </c>
      <c r="G250" s="111">
        <v>63</v>
      </c>
      <c r="H250" s="49"/>
      <c r="I250" s="112">
        <f>ROUND(Tabela112[[#This Row],[Količina]]*Tabela112[[#This Row],[cena/EM]],2)</f>
        <v>0</v>
      </c>
    </row>
    <row r="251" spans="1:9" x14ac:dyDescent="0.25">
      <c r="A251" s="107">
        <v>250</v>
      </c>
      <c r="B251" s="142" t="s">
        <v>1751</v>
      </c>
      <c r="C251" s="148" t="s">
        <v>2171</v>
      </c>
      <c r="D251" s="102" t="s">
        <v>301</v>
      </c>
      <c r="E251" s="102"/>
      <c r="F251" s="104">
        <f>ROUND(SUM(I252:I267),2)</f>
        <v>0</v>
      </c>
      <c r="G251" s="79"/>
      <c r="H251" s="79"/>
      <c r="I251" s="149"/>
    </row>
    <row r="252" spans="1:9" x14ac:dyDescent="0.25">
      <c r="A252" s="107">
        <v>251</v>
      </c>
      <c r="B252" s="144" t="s">
        <v>1751</v>
      </c>
      <c r="C252" s="107" t="s">
        <v>2199</v>
      </c>
      <c r="D252" s="109" t="s">
        <v>2850</v>
      </c>
      <c r="E252" s="109"/>
      <c r="F252" s="110" t="s">
        <v>23</v>
      </c>
      <c r="G252" s="111">
        <v>199</v>
      </c>
      <c r="H252" s="49"/>
      <c r="I252" s="112">
        <f>ROUND(Tabela112[[#This Row],[Količina]]*Tabela112[[#This Row],[cena/EM]],2)</f>
        <v>0</v>
      </c>
    </row>
    <row r="253" spans="1:9" ht="25.5" x14ac:dyDescent="0.25">
      <c r="A253" s="107">
        <v>252</v>
      </c>
      <c r="B253" s="144" t="s">
        <v>1751</v>
      </c>
      <c r="C253" s="107" t="s">
        <v>2200</v>
      </c>
      <c r="D253" s="109" t="s">
        <v>2851</v>
      </c>
      <c r="E253" s="109"/>
      <c r="F253" s="110" t="s">
        <v>23</v>
      </c>
      <c r="G253" s="111">
        <v>55</v>
      </c>
      <c r="H253" s="49"/>
      <c r="I253" s="112">
        <f>ROUND(Tabela112[[#This Row],[Količina]]*Tabela112[[#This Row],[cena/EM]],2)</f>
        <v>0</v>
      </c>
    </row>
    <row r="254" spans="1:9" ht="38.25" x14ac:dyDescent="0.25">
      <c r="A254" s="107">
        <v>253</v>
      </c>
      <c r="B254" s="144" t="s">
        <v>1751</v>
      </c>
      <c r="C254" s="107" t="s">
        <v>2201</v>
      </c>
      <c r="D254" s="109" t="s">
        <v>2852</v>
      </c>
      <c r="E254" s="109"/>
      <c r="F254" s="110" t="s">
        <v>78</v>
      </c>
      <c r="G254" s="111">
        <v>220</v>
      </c>
      <c r="H254" s="49"/>
      <c r="I254" s="112">
        <f>ROUND(Tabela112[[#This Row],[Količina]]*Tabela112[[#This Row],[cena/EM]],2)</f>
        <v>0</v>
      </c>
    </row>
    <row r="255" spans="1:9" ht="38.25" x14ac:dyDescent="0.25">
      <c r="A255" s="107">
        <v>254</v>
      </c>
      <c r="B255" s="144" t="s">
        <v>1751</v>
      </c>
      <c r="C255" s="107" t="s">
        <v>2202</v>
      </c>
      <c r="D255" s="109" t="s">
        <v>2853</v>
      </c>
      <c r="E255" s="109"/>
      <c r="F255" s="110" t="s">
        <v>318</v>
      </c>
      <c r="G255" s="111">
        <v>394</v>
      </c>
      <c r="H255" s="49"/>
      <c r="I255" s="112">
        <f>ROUND(Tabela112[[#This Row],[Količina]]*Tabela112[[#This Row],[cena/EM]],2)</f>
        <v>0</v>
      </c>
    </row>
    <row r="256" spans="1:9" ht="63.75" x14ac:dyDescent="0.25">
      <c r="A256" s="107">
        <v>255</v>
      </c>
      <c r="B256" s="144" t="s">
        <v>1751</v>
      </c>
      <c r="C256" s="107" t="s">
        <v>2203</v>
      </c>
      <c r="D256" s="109" t="s">
        <v>2854</v>
      </c>
      <c r="E256" s="109"/>
      <c r="F256" s="110" t="s">
        <v>21</v>
      </c>
      <c r="G256" s="111">
        <v>1</v>
      </c>
      <c r="H256" s="49"/>
      <c r="I256" s="112">
        <f>ROUND(Tabela112[[#This Row],[Količina]]*Tabela112[[#This Row],[cena/EM]],2)</f>
        <v>0</v>
      </c>
    </row>
    <row r="257" spans="1:9" ht="38.25" x14ac:dyDescent="0.25">
      <c r="A257" s="107">
        <v>256</v>
      </c>
      <c r="B257" s="144" t="s">
        <v>1751</v>
      </c>
      <c r="C257" s="107" t="s">
        <v>2204</v>
      </c>
      <c r="D257" s="109" t="s">
        <v>2855</v>
      </c>
      <c r="E257" s="109"/>
      <c r="F257" s="110" t="s">
        <v>23</v>
      </c>
      <c r="G257" s="111">
        <v>55</v>
      </c>
      <c r="H257" s="49"/>
      <c r="I257" s="112">
        <f>ROUND(Tabela112[[#This Row],[Količina]]*Tabela112[[#This Row],[cena/EM]],2)</f>
        <v>0</v>
      </c>
    </row>
    <row r="258" spans="1:9" ht="25.5" x14ac:dyDescent="0.25">
      <c r="A258" s="107">
        <v>257</v>
      </c>
      <c r="B258" s="144" t="s">
        <v>1751</v>
      </c>
      <c r="C258" s="107" t="s">
        <v>2205</v>
      </c>
      <c r="D258" s="109" t="s">
        <v>2856</v>
      </c>
      <c r="E258" s="109"/>
      <c r="F258" s="110" t="s">
        <v>21</v>
      </c>
      <c r="G258" s="111">
        <v>1</v>
      </c>
      <c r="H258" s="49"/>
      <c r="I258" s="112">
        <f>ROUND(Tabela112[[#This Row],[Količina]]*Tabela112[[#This Row],[cena/EM]],2)</f>
        <v>0</v>
      </c>
    </row>
    <row r="259" spans="1:9" ht="25.5" x14ac:dyDescent="0.25">
      <c r="A259" s="107">
        <v>258</v>
      </c>
      <c r="B259" s="144" t="s">
        <v>1751</v>
      </c>
      <c r="C259" s="107" t="s">
        <v>2207</v>
      </c>
      <c r="D259" s="109" t="s">
        <v>2857</v>
      </c>
      <c r="E259" s="109"/>
      <c r="F259" s="110" t="s">
        <v>318</v>
      </c>
      <c r="G259" s="111">
        <v>339</v>
      </c>
      <c r="H259" s="49"/>
      <c r="I259" s="112">
        <f>ROUND(Tabela112[[#This Row],[Količina]]*Tabela112[[#This Row],[cena/EM]],2)</f>
        <v>0</v>
      </c>
    </row>
    <row r="260" spans="1:9" ht="38.25" x14ac:dyDescent="0.25">
      <c r="A260" s="107">
        <v>259</v>
      </c>
      <c r="B260" s="144" t="s">
        <v>1751</v>
      </c>
      <c r="C260" s="107" t="s">
        <v>2209</v>
      </c>
      <c r="D260" s="109" t="s">
        <v>2858</v>
      </c>
      <c r="E260" s="109"/>
      <c r="F260" s="110" t="s">
        <v>318</v>
      </c>
      <c r="G260" s="111">
        <v>45</v>
      </c>
      <c r="H260" s="49"/>
      <c r="I260" s="112">
        <f>ROUND(Tabela112[[#This Row],[Količina]]*Tabela112[[#This Row],[cena/EM]],2)</f>
        <v>0</v>
      </c>
    </row>
    <row r="261" spans="1:9" ht="25.5" x14ac:dyDescent="0.25">
      <c r="A261" s="107">
        <v>260</v>
      </c>
      <c r="B261" s="144" t="s">
        <v>1751</v>
      </c>
      <c r="C261" s="107" t="s">
        <v>2210</v>
      </c>
      <c r="D261" s="109" t="s">
        <v>2859</v>
      </c>
      <c r="E261" s="109"/>
      <c r="F261" s="110" t="s">
        <v>78</v>
      </c>
      <c r="G261" s="111">
        <v>220</v>
      </c>
      <c r="H261" s="49"/>
      <c r="I261" s="112">
        <f>ROUND(Tabela112[[#This Row],[Količina]]*Tabela112[[#This Row],[cena/EM]],2)</f>
        <v>0</v>
      </c>
    </row>
    <row r="262" spans="1:9" x14ac:dyDescent="0.25">
      <c r="A262" s="107">
        <v>261</v>
      </c>
      <c r="B262" s="144" t="s">
        <v>1751</v>
      </c>
      <c r="C262" s="107" t="s">
        <v>2860</v>
      </c>
      <c r="D262" s="115" t="s">
        <v>1854</v>
      </c>
      <c r="E262" s="109"/>
      <c r="F262" s="145" t="s">
        <v>318</v>
      </c>
      <c r="G262" s="146">
        <v>30</v>
      </c>
      <c r="H262" s="49"/>
      <c r="I262" s="112">
        <f>ROUND(Tabela112[[#This Row],[Količina]]*Tabela112[[#This Row],[cena/EM]],2)</f>
        <v>0</v>
      </c>
    </row>
    <row r="263" spans="1:9" ht="25.5" x14ac:dyDescent="0.25">
      <c r="A263" s="107">
        <v>262</v>
      </c>
      <c r="B263" s="144" t="s">
        <v>1751</v>
      </c>
      <c r="C263" s="107" t="s">
        <v>2861</v>
      </c>
      <c r="D263" s="115" t="s">
        <v>1858</v>
      </c>
      <c r="E263" s="109"/>
      <c r="F263" s="110" t="s">
        <v>318</v>
      </c>
      <c r="G263" s="146">
        <v>27</v>
      </c>
      <c r="H263" s="49"/>
      <c r="I263" s="112">
        <f>ROUND(Tabela112[[#This Row],[Količina]]*Tabela112[[#This Row],[cena/EM]],2)</f>
        <v>0</v>
      </c>
    </row>
    <row r="264" spans="1:9" ht="25.5" x14ac:dyDescent="0.25">
      <c r="A264" s="107">
        <v>263</v>
      </c>
      <c r="B264" s="144" t="s">
        <v>1751</v>
      </c>
      <c r="C264" s="107" t="s">
        <v>2862</v>
      </c>
      <c r="D264" s="115" t="s">
        <v>1864</v>
      </c>
      <c r="E264" s="150"/>
      <c r="F264" s="110" t="s">
        <v>23</v>
      </c>
      <c r="G264" s="146">
        <v>12</v>
      </c>
      <c r="H264" s="49"/>
      <c r="I264" s="112">
        <f>ROUND(Tabela112[[#This Row],[Količina]]*Tabela112[[#This Row],[cena/EM]],2)</f>
        <v>0</v>
      </c>
    </row>
    <row r="265" spans="1:9" ht="38.25" x14ac:dyDescent="0.25">
      <c r="A265" s="107">
        <v>264</v>
      </c>
      <c r="B265" s="144" t="s">
        <v>1751</v>
      </c>
      <c r="C265" s="107" t="s">
        <v>2863</v>
      </c>
      <c r="D265" s="151" t="s">
        <v>2206</v>
      </c>
      <c r="E265" s="109"/>
      <c r="F265" s="110" t="s">
        <v>21</v>
      </c>
      <c r="G265" s="146">
        <v>3</v>
      </c>
      <c r="H265" s="49"/>
      <c r="I265" s="112">
        <f>ROUND(Tabela112[[#This Row],[Količina]]*Tabela112[[#This Row],[cena/EM]],2)</f>
        <v>0</v>
      </c>
    </row>
    <row r="266" spans="1:9" ht="38.25" x14ac:dyDescent="0.25">
      <c r="A266" s="107">
        <v>265</v>
      </c>
      <c r="B266" s="144" t="s">
        <v>1751</v>
      </c>
      <c r="C266" s="107" t="s">
        <v>2864</v>
      </c>
      <c r="D266" s="152" t="s">
        <v>2208</v>
      </c>
      <c r="E266" s="109"/>
      <c r="F266" s="110" t="s">
        <v>21</v>
      </c>
      <c r="G266" s="146">
        <v>3</v>
      </c>
      <c r="H266" s="49"/>
      <c r="I266" s="112">
        <f>ROUND(Tabela112[[#This Row],[Količina]]*Tabela112[[#This Row],[cena/EM]],2)</f>
        <v>0</v>
      </c>
    </row>
    <row r="267" spans="1:9" x14ac:dyDescent="0.25">
      <c r="A267" s="107">
        <v>266</v>
      </c>
      <c r="B267" s="144" t="s">
        <v>1751</v>
      </c>
      <c r="C267" s="107" t="s">
        <v>2865</v>
      </c>
      <c r="D267" s="108" t="s">
        <v>1920</v>
      </c>
      <c r="E267" s="150"/>
      <c r="F267" s="110" t="s">
        <v>23</v>
      </c>
      <c r="G267" s="146">
        <v>62</v>
      </c>
      <c r="H267" s="49"/>
      <c r="I267" s="112">
        <f>ROUND(Tabela112[[#This Row],[Količina]]*Tabela112[[#This Row],[cena/EM]],2)</f>
        <v>0</v>
      </c>
    </row>
    <row r="268" spans="1:9" x14ac:dyDescent="0.25">
      <c r="A268" s="107">
        <v>267</v>
      </c>
      <c r="B268" s="142" t="s">
        <v>1751</v>
      </c>
      <c r="C268" s="148" t="s">
        <v>2172</v>
      </c>
      <c r="D268" s="102" t="s">
        <v>2173</v>
      </c>
      <c r="E268" s="102"/>
      <c r="F268" s="104">
        <f>ROUND(SUM(I269:I275),2)</f>
        <v>0</v>
      </c>
      <c r="G268" s="79"/>
      <c r="H268" s="79"/>
      <c r="I268" s="149"/>
    </row>
    <row r="269" spans="1:9" ht="25.5" x14ac:dyDescent="0.25">
      <c r="A269" s="107">
        <v>268</v>
      </c>
      <c r="B269" s="144" t="s">
        <v>1751</v>
      </c>
      <c r="C269" s="107" t="s">
        <v>2211</v>
      </c>
      <c r="D269" s="156" t="s">
        <v>2075</v>
      </c>
      <c r="E269" s="109"/>
      <c r="F269" s="110" t="s">
        <v>21</v>
      </c>
      <c r="G269" s="111">
        <v>4</v>
      </c>
      <c r="H269" s="49"/>
      <c r="I269" s="112">
        <f>ROUND(Tabela112[[#This Row],[Količina]]*Tabela112[[#This Row],[cena/EM]],2)</f>
        <v>0</v>
      </c>
    </row>
    <row r="270" spans="1:9" ht="25.5" x14ac:dyDescent="0.25">
      <c r="A270" s="107">
        <v>269</v>
      </c>
      <c r="B270" s="144" t="s">
        <v>1751</v>
      </c>
      <c r="C270" s="107" t="s">
        <v>2212</v>
      </c>
      <c r="D270" s="156" t="s">
        <v>2077</v>
      </c>
      <c r="E270" s="109"/>
      <c r="F270" s="110" t="s">
        <v>21</v>
      </c>
      <c r="G270" s="111">
        <v>4</v>
      </c>
      <c r="H270" s="49"/>
      <c r="I270" s="112">
        <f>ROUND(Tabela112[[#This Row],[Količina]]*Tabela112[[#This Row],[cena/EM]],2)</f>
        <v>0</v>
      </c>
    </row>
    <row r="271" spans="1:9" ht="25.5" x14ac:dyDescent="0.25">
      <c r="A271" s="107">
        <v>270</v>
      </c>
      <c r="B271" s="144" t="s">
        <v>1751</v>
      </c>
      <c r="C271" s="107" t="s">
        <v>2213</v>
      </c>
      <c r="D271" s="115" t="s">
        <v>2214</v>
      </c>
      <c r="E271" s="109"/>
      <c r="F271" s="110" t="s">
        <v>21</v>
      </c>
      <c r="G271" s="111">
        <v>4</v>
      </c>
      <c r="H271" s="49"/>
      <c r="I271" s="112">
        <f>ROUND(Tabela112[[#This Row],[Količina]]*Tabela112[[#This Row],[cena/EM]],2)</f>
        <v>0</v>
      </c>
    </row>
    <row r="272" spans="1:9" ht="25.5" x14ac:dyDescent="0.25">
      <c r="A272" s="107">
        <v>271</v>
      </c>
      <c r="B272" s="144" t="s">
        <v>1751</v>
      </c>
      <c r="C272" s="107" t="s">
        <v>2215</v>
      </c>
      <c r="D272" s="115" t="s">
        <v>2216</v>
      </c>
      <c r="E272" s="109" t="s">
        <v>2217</v>
      </c>
      <c r="F272" s="110" t="s">
        <v>21</v>
      </c>
      <c r="G272" s="111">
        <v>1</v>
      </c>
      <c r="H272" s="49"/>
      <c r="I272" s="112">
        <f>ROUND(Tabela112[[#This Row],[Količina]]*Tabela112[[#This Row],[cena/EM]],2)</f>
        <v>0</v>
      </c>
    </row>
    <row r="273" spans="1:9" ht="25.5" x14ac:dyDescent="0.25">
      <c r="A273" s="107">
        <v>272</v>
      </c>
      <c r="B273" s="144" t="s">
        <v>1751</v>
      </c>
      <c r="C273" s="107" t="s">
        <v>2218</v>
      </c>
      <c r="D273" s="115" t="s">
        <v>2219</v>
      </c>
      <c r="E273" s="109"/>
      <c r="F273" s="110" t="s">
        <v>23</v>
      </c>
      <c r="G273" s="111">
        <v>50</v>
      </c>
      <c r="H273" s="49"/>
      <c r="I273" s="112">
        <f>ROUND(Tabela112[[#This Row],[Količina]]*Tabela112[[#This Row],[cena/EM]],2)</f>
        <v>0</v>
      </c>
    </row>
    <row r="274" spans="1:9" ht="25.5" x14ac:dyDescent="0.25">
      <c r="A274" s="107">
        <v>273</v>
      </c>
      <c r="B274" s="144" t="s">
        <v>1751</v>
      </c>
      <c r="C274" s="107" t="s">
        <v>2220</v>
      </c>
      <c r="D274" s="115" t="s">
        <v>2221</v>
      </c>
      <c r="E274" s="109"/>
      <c r="F274" s="110" t="s">
        <v>23</v>
      </c>
      <c r="G274" s="111">
        <v>28.5</v>
      </c>
      <c r="H274" s="49"/>
      <c r="I274" s="112">
        <f>ROUND(Tabela112[[#This Row],[Količina]]*Tabela112[[#This Row],[cena/EM]],2)</f>
        <v>0</v>
      </c>
    </row>
    <row r="275" spans="1:9" ht="25.5" x14ac:dyDescent="0.25">
      <c r="A275" s="107">
        <v>274</v>
      </c>
      <c r="B275" s="144" t="s">
        <v>1751</v>
      </c>
      <c r="C275" s="107" t="s">
        <v>2222</v>
      </c>
      <c r="D275" s="115" t="s">
        <v>2223</v>
      </c>
      <c r="E275" s="109"/>
      <c r="F275" s="110" t="s">
        <v>21</v>
      </c>
      <c r="G275" s="111">
        <v>1</v>
      </c>
      <c r="H275" s="49"/>
      <c r="I275" s="112">
        <f>ROUND(Tabela112[[#This Row],[Količina]]*Tabela112[[#This Row],[cena/EM]],2)</f>
        <v>0</v>
      </c>
    </row>
  </sheetData>
  <sheetProtection algorithmName="SHA-512" hashValue="Azk0E2YlAmkoaLxKQTqqTS41SFJSIxiYONmdlNn8dvzlU8kYjIn/2P1IuTUoAMPcz8CpUZzfxMYjFFZhxD9KeA==" saltValue="U3Q5by+an84vBSKzNyH6rQ==" spinCount="100000" sheet="1" objects="1" scenarios="1"/>
  <conditionalFormatting sqref="H14:H17 H19:H45 H47:H56 H58:H87 H89:H119 H121:H162 H164:H176 H178:H192 H194:H221 H229:H231 H233:H239 H241:H250 H252:H267 H269:H275">
    <cfRule type="containsBlanks" dxfId="212" priority="2">
      <formula>LEN(TRIM(H14))=0</formula>
    </cfRule>
  </conditionalFormatting>
  <dataValidations disablePrompts="1" count="1">
    <dataValidation type="custom" allowBlank="1" showInputMessage="1" showErrorMessage="1" errorTitle="Preverite vnos" error="Ceno na EM je potrebno vnesti zaokroženo  na dve decimalni mesti." sqref="H14:H17 H19:H45 H47:H56 H58:H87 H89:H119 H121:H162 H164:H176 H178:H192 H229:H231 H233:H239 H241:H250 H252:H267 H194:H221 H1:H12 H269:H1048576" xr:uid="{00000000-0002-0000-0100-000000000000}">
      <formula1>H1=ROUND(H1,2)</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5"/>
  <sheetViews>
    <sheetView zoomScale="106" zoomScaleNormal="106" workbookViewId="0">
      <selection activeCell="D2" sqref="D2"/>
    </sheetView>
  </sheetViews>
  <sheetFormatPr defaultColWidth="9.140625" defaultRowHeight="12.75" x14ac:dyDescent="0.25"/>
  <cols>
    <col min="1" max="1" width="7.28515625" style="11" bestFit="1" customWidth="1"/>
    <col min="2" max="2" width="8" style="14" customWidth="1"/>
    <col min="3" max="3" width="10.7109375" style="12" bestFit="1" customWidth="1"/>
    <col min="4" max="4" width="65.7109375" style="13" customWidth="1"/>
    <col min="5" max="5" width="40.7109375" style="11" customWidth="1"/>
    <col min="6" max="6" width="15.7109375" style="15" customWidth="1"/>
    <col min="7" max="7" width="12.7109375" style="11" customWidth="1"/>
    <col min="8" max="8" width="12.7109375" style="16" customWidth="1"/>
    <col min="9" max="9" width="15.7109375" style="11" customWidth="1"/>
    <col min="10" max="16384" width="9.140625" style="11"/>
  </cols>
  <sheetData>
    <row r="1" spans="1:9" s="10" customFormat="1" x14ac:dyDescent="0.25">
      <c r="A1" s="84" t="s">
        <v>0</v>
      </c>
      <c r="B1" s="85" t="s">
        <v>14</v>
      </c>
      <c r="C1" s="85" t="s">
        <v>15</v>
      </c>
      <c r="D1" s="86" t="s">
        <v>16</v>
      </c>
      <c r="E1" s="84" t="s">
        <v>17</v>
      </c>
      <c r="F1" s="87" t="s">
        <v>18</v>
      </c>
      <c r="G1" s="84" t="s">
        <v>19</v>
      </c>
      <c r="H1" s="87" t="s">
        <v>20</v>
      </c>
      <c r="I1" s="84" t="s">
        <v>13</v>
      </c>
    </row>
    <row r="2" spans="1:9" x14ac:dyDescent="0.25">
      <c r="A2" s="88">
        <v>1</v>
      </c>
      <c r="B2" s="136" t="s">
        <v>292</v>
      </c>
      <c r="C2" s="90" t="s">
        <v>293</v>
      </c>
      <c r="D2" s="91" t="s">
        <v>294</v>
      </c>
      <c r="E2" s="92"/>
      <c r="F2" s="93">
        <f>ROUND(F3+F64,2)</f>
        <v>0</v>
      </c>
      <c r="G2" s="94"/>
      <c r="H2" s="93"/>
      <c r="I2" s="95"/>
    </row>
    <row r="3" spans="1:9" x14ac:dyDescent="0.25">
      <c r="A3" s="88">
        <v>2</v>
      </c>
      <c r="B3" s="161" t="s">
        <v>292</v>
      </c>
      <c r="C3" s="61" t="s">
        <v>295</v>
      </c>
      <c r="D3" s="97" t="s">
        <v>296</v>
      </c>
      <c r="E3" s="98"/>
      <c r="F3" s="62">
        <f>ROUND(SUM(F4:F12),2)</f>
        <v>0</v>
      </c>
      <c r="G3" s="62"/>
      <c r="H3" s="62"/>
      <c r="I3" s="99"/>
    </row>
    <row r="4" spans="1:9" x14ac:dyDescent="0.25">
      <c r="A4" s="88">
        <v>3</v>
      </c>
      <c r="B4" s="138" t="s">
        <v>292</v>
      </c>
      <c r="C4" s="131" t="s">
        <v>298</v>
      </c>
      <c r="D4" s="139" t="s">
        <v>299</v>
      </c>
      <c r="E4" s="140"/>
      <c r="F4" s="132">
        <f>ROUND(F13,2)</f>
        <v>0</v>
      </c>
      <c r="G4" s="132"/>
      <c r="H4" s="132"/>
      <c r="I4" s="141"/>
    </row>
    <row r="5" spans="1:9" x14ac:dyDescent="0.25">
      <c r="A5" s="88">
        <v>4</v>
      </c>
      <c r="B5" s="138" t="s">
        <v>292</v>
      </c>
      <c r="C5" s="131" t="s">
        <v>300</v>
      </c>
      <c r="D5" s="139" t="s">
        <v>301</v>
      </c>
      <c r="E5" s="140"/>
      <c r="F5" s="132">
        <f>ROUND(F18,2)</f>
        <v>0</v>
      </c>
      <c r="G5" s="132"/>
      <c r="H5" s="132"/>
      <c r="I5" s="141"/>
    </row>
    <row r="6" spans="1:9" x14ac:dyDescent="0.25">
      <c r="A6" s="88">
        <v>5</v>
      </c>
      <c r="B6" s="138" t="s">
        <v>292</v>
      </c>
      <c r="C6" s="131" t="s">
        <v>302</v>
      </c>
      <c r="D6" s="139" t="s">
        <v>303</v>
      </c>
      <c r="E6" s="140"/>
      <c r="F6" s="132">
        <f>ROUND(F25,2)</f>
        <v>0</v>
      </c>
      <c r="G6" s="132"/>
      <c r="H6" s="132"/>
      <c r="I6" s="141"/>
    </row>
    <row r="7" spans="1:9" x14ac:dyDescent="0.25">
      <c r="A7" s="88">
        <v>6</v>
      </c>
      <c r="B7" s="138" t="s">
        <v>292</v>
      </c>
      <c r="C7" s="131" t="s">
        <v>304</v>
      </c>
      <c r="D7" s="139" t="s">
        <v>305</v>
      </c>
      <c r="E7" s="140"/>
      <c r="F7" s="132">
        <f>ROUND(F29,2)</f>
        <v>0</v>
      </c>
      <c r="G7" s="132"/>
      <c r="H7" s="132"/>
      <c r="I7" s="141"/>
    </row>
    <row r="8" spans="1:9" x14ac:dyDescent="0.25">
      <c r="A8" s="88">
        <v>7</v>
      </c>
      <c r="B8" s="138" t="s">
        <v>292</v>
      </c>
      <c r="C8" s="131" t="s">
        <v>306</v>
      </c>
      <c r="D8" s="139" t="s">
        <v>307</v>
      </c>
      <c r="E8" s="140"/>
      <c r="F8" s="132">
        <f>ROUND(F32,2)</f>
        <v>0</v>
      </c>
      <c r="G8" s="132"/>
      <c r="H8" s="132"/>
      <c r="I8" s="141"/>
    </row>
    <row r="9" spans="1:9" x14ac:dyDescent="0.25">
      <c r="A9" s="88">
        <v>8</v>
      </c>
      <c r="B9" s="138" t="s">
        <v>292</v>
      </c>
      <c r="C9" s="131" t="s">
        <v>308</v>
      </c>
      <c r="D9" s="139" t="s">
        <v>309</v>
      </c>
      <c r="E9" s="140"/>
      <c r="F9" s="132">
        <f>ROUND(F35,2)</f>
        <v>0</v>
      </c>
      <c r="G9" s="132"/>
      <c r="H9" s="132"/>
      <c r="I9" s="141"/>
    </row>
    <row r="10" spans="1:9" x14ac:dyDescent="0.25">
      <c r="A10" s="88">
        <v>9</v>
      </c>
      <c r="B10" s="138" t="s">
        <v>292</v>
      </c>
      <c r="C10" s="131" t="s">
        <v>310</v>
      </c>
      <c r="D10" s="139" t="s">
        <v>311</v>
      </c>
      <c r="E10" s="140"/>
      <c r="F10" s="132">
        <f>ROUND(F49,2)</f>
        <v>0</v>
      </c>
      <c r="G10" s="132"/>
      <c r="H10" s="132"/>
      <c r="I10" s="141"/>
    </row>
    <row r="11" spans="1:9" x14ac:dyDescent="0.25">
      <c r="A11" s="88">
        <v>10</v>
      </c>
      <c r="B11" s="138" t="s">
        <v>292</v>
      </c>
      <c r="C11" s="131" t="s">
        <v>312</v>
      </c>
      <c r="D11" s="139" t="s">
        <v>313</v>
      </c>
      <c r="E11" s="140"/>
      <c r="F11" s="132">
        <f>ROUND(F58,2)</f>
        <v>0</v>
      </c>
      <c r="G11" s="132"/>
      <c r="H11" s="132"/>
      <c r="I11" s="141"/>
    </row>
    <row r="12" spans="1:9" x14ac:dyDescent="0.25">
      <c r="A12" s="88">
        <v>11</v>
      </c>
      <c r="B12" s="138" t="s">
        <v>467</v>
      </c>
      <c r="C12" s="131" t="s">
        <v>314</v>
      </c>
      <c r="D12" s="139" t="s">
        <v>315</v>
      </c>
      <c r="E12" s="140"/>
      <c r="F12" s="132">
        <f>ROUND(F61,2)</f>
        <v>0</v>
      </c>
      <c r="G12" s="132"/>
      <c r="H12" s="132"/>
      <c r="I12" s="141"/>
    </row>
    <row r="13" spans="1:9" x14ac:dyDescent="0.25">
      <c r="A13" s="88">
        <v>12</v>
      </c>
      <c r="B13" s="142" t="s">
        <v>292</v>
      </c>
      <c r="C13" s="101" t="s">
        <v>298</v>
      </c>
      <c r="D13" s="102" t="s">
        <v>299</v>
      </c>
      <c r="E13" s="103"/>
      <c r="F13" s="104">
        <f>ROUND(SUM(I14:I17),2)</f>
        <v>0</v>
      </c>
      <c r="G13" s="105"/>
      <c r="H13" s="105"/>
      <c r="I13" s="79"/>
    </row>
    <row r="14" spans="1:9" x14ac:dyDescent="0.25">
      <c r="A14" s="88">
        <v>13</v>
      </c>
      <c r="B14" s="144" t="s">
        <v>292</v>
      </c>
      <c r="C14" s="107" t="s">
        <v>316</v>
      </c>
      <c r="D14" s="109" t="s">
        <v>317</v>
      </c>
      <c r="E14" s="109"/>
      <c r="F14" s="162" t="s">
        <v>318</v>
      </c>
      <c r="G14" s="113">
        <v>362</v>
      </c>
      <c r="H14" s="49"/>
      <c r="I14" s="112">
        <f>ROUND(Tabela14[[#This Row],[Količina]]*Tabela14[[#This Row],[cena/EM]],2)</f>
        <v>0</v>
      </c>
    </row>
    <row r="15" spans="1:9" x14ac:dyDescent="0.25">
      <c r="A15" s="88">
        <v>14</v>
      </c>
      <c r="B15" s="144" t="s">
        <v>292</v>
      </c>
      <c r="C15" s="107" t="s">
        <v>319</v>
      </c>
      <c r="D15" s="109" t="s">
        <v>320</v>
      </c>
      <c r="E15" s="109"/>
      <c r="F15" s="162" t="s">
        <v>78</v>
      </c>
      <c r="G15" s="113">
        <v>183</v>
      </c>
      <c r="H15" s="49"/>
      <c r="I15" s="112">
        <f>ROUND(Tabela14[[#This Row],[Količina]]*Tabela14[[#This Row],[cena/EM]],2)</f>
        <v>0</v>
      </c>
    </row>
    <row r="16" spans="1:9" x14ac:dyDescent="0.25">
      <c r="A16" s="88">
        <v>15</v>
      </c>
      <c r="B16" s="144" t="s">
        <v>292</v>
      </c>
      <c r="C16" s="107" t="s">
        <v>321</v>
      </c>
      <c r="D16" s="109" t="s">
        <v>322</v>
      </c>
      <c r="E16" s="115" t="s">
        <v>323</v>
      </c>
      <c r="F16" s="162" t="s">
        <v>318</v>
      </c>
      <c r="G16" s="113">
        <v>282</v>
      </c>
      <c r="H16" s="49"/>
      <c r="I16" s="112">
        <f>ROUND(Tabela14[[#This Row],[Količina]]*Tabela14[[#This Row],[cena/EM]],2)</f>
        <v>0</v>
      </c>
    </row>
    <row r="17" spans="1:9" x14ac:dyDescent="0.25">
      <c r="A17" s="88">
        <v>16</v>
      </c>
      <c r="B17" s="144" t="s">
        <v>292</v>
      </c>
      <c r="C17" s="107" t="s">
        <v>324</v>
      </c>
      <c r="D17" s="109" t="s">
        <v>325</v>
      </c>
      <c r="E17" s="109"/>
      <c r="F17" s="162" t="s">
        <v>318</v>
      </c>
      <c r="G17" s="113">
        <v>80</v>
      </c>
      <c r="H17" s="49"/>
      <c r="I17" s="112">
        <f>ROUND(Tabela14[[#This Row],[Količina]]*Tabela14[[#This Row],[cena/EM]],2)</f>
        <v>0</v>
      </c>
    </row>
    <row r="18" spans="1:9" x14ac:dyDescent="0.25">
      <c r="A18" s="88">
        <v>17</v>
      </c>
      <c r="B18" s="142" t="s">
        <v>292</v>
      </c>
      <c r="C18" s="101" t="s">
        <v>300</v>
      </c>
      <c r="D18" s="102" t="s">
        <v>301</v>
      </c>
      <c r="E18" s="103" t="s">
        <v>326</v>
      </c>
      <c r="F18" s="104">
        <f>ROUND(SUM(I19:I24),2)</f>
        <v>0</v>
      </c>
      <c r="G18" s="79"/>
      <c r="H18" s="79"/>
      <c r="I18" s="149"/>
    </row>
    <row r="19" spans="1:9" ht="25.5" x14ac:dyDescent="0.25">
      <c r="A19" s="88">
        <v>18</v>
      </c>
      <c r="B19" s="144" t="s">
        <v>292</v>
      </c>
      <c r="C19" s="107" t="s">
        <v>327</v>
      </c>
      <c r="D19" s="115" t="s">
        <v>328</v>
      </c>
      <c r="E19" s="109" t="s">
        <v>329</v>
      </c>
      <c r="F19" s="162" t="s">
        <v>23</v>
      </c>
      <c r="G19" s="113">
        <v>15.8</v>
      </c>
      <c r="H19" s="49"/>
      <c r="I19" s="112">
        <f>ROUND(Tabela14[[#This Row],[Količina]]*Tabela14[[#This Row],[cena/EM]],2)</f>
        <v>0</v>
      </c>
    </row>
    <row r="20" spans="1:9" ht="25.5" x14ac:dyDescent="0.25">
      <c r="A20" s="88">
        <v>19</v>
      </c>
      <c r="B20" s="144" t="s">
        <v>292</v>
      </c>
      <c r="C20" s="107" t="s">
        <v>330</v>
      </c>
      <c r="D20" s="115" t="s">
        <v>331</v>
      </c>
      <c r="E20" s="109"/>
      <c r="F20" s="162" t="s">
        <v>23</v>
      </c>
      <c r="G20" s="113">
        <v>48</v>
      </c>
      <c r="H20" s="49"/>
      <c r="I20" s="112">
        <f>ROUND(Tabela14[[#This Row],[Količina]]*Tabela14[[#This Row],[cena/EM]],2)</f>
        <v>0</v>
      </c>
    </row>
    <row r="21" spans="1:9" ht="25.5" x14ac:dyDescent="0.25">
      <c r="A21" s="88">
        <v>20</v>
      </c>
      <c r="B21" s="144" t="s">
        <v>292</v>
      </c>
      <c r="C21" s="107" t="s">
        <v>332</v>
      </c>
      <c r="D21" s="115" t="s">
        <v>333</v>
      </c>
      <c r="E21" s="109"/>
      <c r="F21" s="162" t="s">
        <v>23</v>
      </c>
      <c r="G21" s="113">
        <v>3</v>
      </c>
      <c r="H21" s="49"/>
      <c r="I21" s="112">
        <f>ROUND(Tabela14[[#This Row],[Količina]]*Tabela14[[#This Row],[cena/EM]],2)</f>
        <v>0</v>
      </c>
    </row>
    <row r="22" spans="1:9" ht="25.5" x14ac:dyDescent="0.25">
      <c r="A22" s="88">
        <v>21</v>
      </c>
      <c r="B22" s="144" t="s">
        <v>292</v>
      </c>
      <c r="C22" s="107" t="s">
        <v>334</v>
      </c>
      <c r="D22" s="109" t="s">
        <v>335</v>
      </c>
      <c r="E22" s="109" t="s">
        <v>336</v>
      </c>
      <c r="F22" s="162" t="s">
        <v>21</v>
      </c>
      <c r="G22" s="113">
        <v>12</v>
      </c>
      <c r="H22" s="49"/>
      <c r="I22" s="112">
        <f>ROUND(Tabela14[[#This Row],[Količina]]*Tabela14[[#This Row],[cena/EM]],2)</f>
        <v>0</v>
      </c>
    </row>
    <row r="23" spans="1:9" ht="51" x14ac:dyDescent="0.25">
      <c r="A23" s="88">
        <v>22</v>
      </c>
      <c r="B23" s="144" t="s">
        <v>292</v>
      </c>
      <c r="C23" s="107" t="s">
        <v>337</v>
      </c>
      <c r="D23" s="109" t="s">
        <v>338</v>
      </c>
      <c r="E23" s="109"/>
      <c r="F23" s="162" t="s">
        <v>21</v>
      </c>
      <c r="G23" s="113">
        <v>2</v>
      </c>
      <c r="H23" s="49"/>
      <c r="I23" s="112">
        <f>ROUND(Tabela14[[#This Row],[Količina]]*Tabela14[[#This Row],[cena/EM]],2)</f>
        <v>0</v>
      </c>
    </row>
    <row r="24" spans="1:9" x14ac:dyDescent="0.25">
      <c r="A24" s="88">
        <v>23</v>
      </c>
      <c r="B24" s="144" t="s">
        <v>292</v>
      </c>
      <c r="C24" s="107" t="s">
        <v>339</v>
      </c>
      <c r="D24" s="109" t="s">
        <v>340</v>
      </c>
      <c r="E24" s="109" t="s">
        <v>341</v>
      </c>
      <c r="F24" s="162" t="s">
        <v>21</v>
      </c>
      <c r="G24" s="113">
        <v>9</v>
      </c>
      <c r="H24" s="49"/>
      <c r="I24" s="112">
        <f>ROUND(Tabela14[[#This Row],[Količina]]*Tabela14[[#This Row],[cena/EM]],2)</f>
        <v>0</v>
      </c>
    </row>
    <row r="25" spans="1:9" x14ac:dyDescent="0.25">
      <c r="A25" s="88">
        <v>24</v>
      </c>
      <c r="B25" s="142" t="s">
        <v>292</v>
      </c>
      <c r="C25" s="101" t="s">
        <v>302</v>
      </c>
      <c r="D25" s="102" t="s">
        <v>303</v>
      </c>
      <c r="E25" s="143"/>
      <c r="F25" s="104">
        <f>ROUND(SUM(I26:I28),2)</f>
        <v>0</v>
      </c>
      <c r="G25" s="105"/>
      <c r="H25" s="105"/>
      <c r="I25" s="149"/>
    </row>
    <row r="26" spans="1:9" x14ac:dyDescent="0.25">
      <c r="A26" s="88">
        <v>25</v>
      </c>
      <c r="B26" s="144" t="s">
        <v>292</v>
      </c>
      <c r="C26" s="107" t="s">
        <v>342</v>
      </c>
      <c r="D26" s="163" t="s">
        <v>343</v>
      </c>
      <c r="E26" s="119" t="s">
        <v>344</v>
      </c>
      <c r="F26" s="145" t="s">
        <v>78</v>
      </c>
      <c r="G26" s="118">
        <v>979</v>
      </c>
      <c r="H26" s="49"/>
      <c r="I26" s="112">
        <f>ROUND(Tabela14[[#This Row],[Količina]]*Tabela14[[#This Row],[cena/EM]],2)</f>
        <v>0</v>
      </c>
    </row>
    <row r="27" spans="1:9" x14ac:dyDescent="0.25">
      <c r="A27" s="88">
        <v>26</v>
      </c>
      <c r="B27" s="144" t="s">
        <v>292</v>
      </c>
      <c r="C27" s="107" t="s">
        <v>345</v>
      </c>
      <c r="D27" s="109" t="s">
        <v>346</v>
      </c>
      <c r="E27" s="119" t="s">
        <v>347</v>
      </c>
      <c r="F27" s="162" t="s">
        <v>78</v>
      </c>
      <c r="G27" s="113">
        <v>174</v>
      </c>
      <c r="H27" s="49"/>
      <c r="I27" s="112">
        <f>ROUND(Tabela14[[#This Row],[Količina]]*Tabela14[[#This Row],[cena/EM]],2)</f>
        <v>0</v>
      </c>
    </row>
    <row r="28" spans="1:9" ht="25.5" x14ac:dyDescent="0.25">
      <c r="A28" s="88">
        <v>27</v>
      </c>
      <c r="B28" s="144" t="s">
        <v>292</v>
      </c>
      <c r="C28" s="107" t="s">
        <v>348</v>
      </c>
      <c r="D28" s="119" t="s">
        <v>349</v>
      </c>
      <c r="E28" s="119" t="s">
        <v>350</v>
      </c>
      <c r="F28" s="162" t="s">
        <v>21</v>
      </c>
      <c r="G28" s="113">
        <v>44</v>
      </c>
      <c r="H28" s="49"/>
      <c r="I28" s="112">
        <f>ROUND(Tabela14[[#This Row],[Količina]]*Tabela14[[#This Row],[cena/EM]],2)</f>
        <v>0</v>
      </c>
    </row>
    <row r="29" spans="1:9" x14ac:dyDescent="0.25">
      <c r="A29" s="88">
        <v>28</v>
      </c>
      <c r="B29" s="142" t="s">
        <v>292</v>
      </c>
      <c r="C29" s="101" t="s">
        <v>304</v>
      </c>
      <c r="D29" s="102" t="s">
        <v>305</v>
      </c>
      <c r="E29" s="102"/>
      <c r="F29" s="104">
        <f>ROUND(SUM(I30:I31),2)</f>
        <v>0</v>
      </c>
      <c r="G29" s="105"/>
      <c r="H29" s="105"/>
      <c r="I29" s="149"/>
    </row>
    <row r="30" spans="1:9" ht="25.5" x14ac:dyDescent="0.25">
      <c r="A30" s="88">
        <v>29</v>
      </c>
      <c r="B30" s="144" t="s">
        <v>292</v>
      </c>
      <c r="C30" s="107" t="s">
        <v>351</v>
      </c>
      <c r="D30" s="115" t="s">
        <v>352</v>
      </c>
      <c r="E30" s="115" t="s">
        <v>353</v>
      </c>
      <c r="F30" s="162" t="s">
        <v>354</v>
      </c>
      <c r="G30" s="113">
        <v>2038</v>
      </c>
      <c r="H30" s="49"/>
      <c r="I30" s="112">
        <f>ROUND(Tabela14[[#This Row],[Količina]]*Tabela14[[#This Row],[cena/EM]],2)</f>
        <v>0</v>
      </c>
    </row>
    <row r="31" spans="1:9" ht="25.5" x14ac:dyDescent="0.25">
      <c r="A31" s="88">
        <v>30</v>
      </c>
      <c r="B31" s="144" t="s">
        <v>292</v>
      </c>
      <c r="C31" s="107" t="s">
        <v>355</v>
      </c>
      <c r="D31" s="115" t="s">
        <v>356</v>
      </c>
      <c r="E31" s="115" t="s">
        <v>353</v>
      </c>
      <c r="F31" s="162" t="s">
        <v>354</v>
      </c>
      <c r="G31" s="113">
        <v>8022</v>
      </c>
      <c r="H31" s="49"/>
      <c r="I31" s="112">
        <f>ROUND(Tabela14[[#This Row],[Količina]]*Tabela14[[#This Row],[cena/EM]],2)</f>
        <v>0</v>
      </c>
    </row>
    <row r="32" spans="1:9" x14ac:dyDescent="0.25">
      <c r="A32" s="88">
        <v>31</v>
      </c>
      <c r="B32" s="142" t="s">
        <v>292</v>
      </c>
      <c r="C32" s="101" t="s">
        <v>306</v>
      </c>
      <c r="D32" s="102" t="s">
        <v>307</v>
      </c>
      <c r="E32" s="102"/>
      <c r="F32" s="104">
        <f>ROUND(SUM(I33:I34),2)</f>
        <v>0</v>
      </c>
      <c r="G32" s="105"/>
      <c r="H32" s="105"/>
      <c r="I32" s="149"/>
    </row>
    <row r="33" spans="1:9" x14ac:dyDescent="0.25">
      <c r="A33" s="88">
        <v>32</v>
      </c>
      <c r="B33" s="144" t="s">
        <v>292</v>
      </c>
      <c r="C33" s="164" t="s">
        <v>357</v>
      </c>
      <c r="D33" s="119" t="s">
        <v>358</v>
      </c>
      <c r="E33" s="119"/>
      <c r="F33" s="145" t="s">
        <v>318</v>
      </c>
      <c r="G33" s="118">
        <v>13.4</v>
      </c>
      <c r="H33" s="49"/>
      <c r="I33" s="112">
        <f>ROUND(Tabela14[[#This Row],[Količina]]*Tabela14[[#This Row],[cena/EM]],2)</f>
        <v>0</v>
      </c>
    </row>
    <row r="34" spans="1:9" x14ac:dyDescent="0.25">
      <c r="A34" s="88">
        <v>33</v>
      </c>
      <c r="B34" s="144" t="s">
        <v>292</v>
      </c>
      <c r="C34" s="164" t="s">
        <v>359</v>
      </c>
      <c r="D34" s="109" t="s">
        <v>360</v>
      </c>
      <c r="E34" s="109" t="s">
        <v>361</v>
      </c>
      <c r="F34" s="162" t="s">
        <v>318</v>
      </c>
      <c r="G34" s="113">
        <v>66.900000000000006</v>
      </c>
      <c r="H34" s="49"/>
      <c r="I34" s="112">
        <f>ROUND(Tabela14[[#This Row],[Količina]]*Tabela14[[#This Row],[cena/EM]],2)</f>
        <v>0</v>
      </c>
    </row>
    <row r="35" spans="1:9" x14ac:dyDescent="0.25">
      <c r="A35" s="88">
        <v>34</v>
      </c>
      <c r="B35" s="142" t="s">
        <v>292</v>
      </c>
      <c r="C35" s="101" t="s">
        <v>308</v>
      </c>
      <c r="D35" s="102" t="s">
        <v>309</v>
      </c>
      <c r="E35" s="143"/>
      <c r="F35" s="104">
        <f>ROUND(SUM(I36:I48),2)</f>
        <v>0</v>
      </c>
      <c r="G35" s="79"/>
      <c r="H35" s="79"/>
      <c r="I35" s="149"/>
    </row>
    <row r="36" spans="1:9" ht="38.25" x14ac:dyDescent="0.25">
      <c r="A36" s="88">
        <v>35</v>
      </c>
      <c r="B36" s="144" t="s">
        <v>292</v>
      </c>
      <c r="C36" s="107" t="s">
        <v>362</v>
      </c>
      <c r="D36" s="119" t="s">
        <v>363</v>
      </c>
      <c r="E36" s="154" t="s">
        <v>364</v>
      </c>
      <c r="F36" s="145" t="s">
        <v>78</v>
      </c>
      <c r="G36" s="118">
        <v>935.4</v>
      </c>
      <c r="H36" s="49"/>
      <c r="I36" s="112">
        <f>ROUND(Tabela14[[#This Row],[Količina]]*Tabela14[[#This Row],[cena/EM]],2)</f>
        <v>0</v>
      </c>
    </row>
    <row r="37" spans="1:9" ht="38.25" x14ac:dyDescent="0.25">
      <c r="A37" s="88">
        <v>36</v>
      </c>
      <c r="B37" s="144" t="s">
        <v>292</v>
      </c>
      <c r="C37" s="107" t="s">
        <v>365</v>
      </c>
      <c r="D37" s="119" t="s">
        <v>366</v>
      </c>
      <c r="E37" s="154" t="s">
        <v>364</v>
      </c>
      <c r="F37" s="145" t="s">
        <v>23</v>
      </c>
      <c r="G37" s="118">
        <v>701.7</v>
      </c>
      <c r="H37" s="49"/>
      <c r="I37" s="112">
        <f>ROUND(Tabela14[[#This Row],[Količina]]*Tabela14[[#This Row],[cena/EM]],2)</f>
        <v>0</v>
      </c>
    </row>
    <row r="38" spans="1:9" ht="25.5" x14ac:dyDescent="0.25">
      <c r="A38" s="88">
        <v>37</v>
      </c>
      <c r="B38" s="144" t="s">
        <v>292</v>
      </c>
      <c r="C38" s="107" t="s">
        <v>367</v>
      </c>
      <c r="D38" s="119" t="s">
        <v>368</v>
      </c>
      <c r="E38" s="154" t="s">
        <v>369</v>
      </c>
      <c r="F38" s="145" t="s">
        <v>23</v>
      </c>
      <c r="G38" s="118">
        <v>125.4</v>
      </c>
      <c r="H38" s="49"/>
      <c r="I38" s="112">
        <f>ROUND(Tabela14[[#This Row],[Količina]]*Tabela14[[#This Row],[cena/EM]],2)</f>
        <v>0</v>
      </c>
    </row>
    <row r="39" spans="1:9" ht="25.5" x14ac:dyDescent="0.25">
      <c r="A39" s="88">
        <v>38</v>
      </c>
      <c r="B39" s="144" t="s">
        <v>292</v>
      </c>
      <c r="C39" s="107" t="s">
        <v>370</v>
      </c>
      <c r="D39" s="119" t="s">
        <v>371</v>
      </c>
      <c r="E39" s="154" t="s">
        <v>372</v>
      </c>
      <c r="F39" s="145" t="s">
        <v>23</v>
      </c>
      <c r="G39" s="118">
        <v>94</v>
      </c>
      <c r="H39" s="49"/>
      <c r="I39" s="112">
        <f>ROUND(Tabela14[[#This Row],[Količina]]*Tabela14[[#This Row],[cena/EM]],2)</f>
        <v>0</v>
      </c>
    </row>
    <row r="40" spans="1:9" ht="38.25" x14ac:dyDescent="0.25">
      <c r="A40" s="88">
        <v>39</v>
      </c>
      <c r="B40" s="144" t="s">
        <v>292</v>
      </c>
      <c r="C40" s="107" t="s">
        <v>373</v>
      </c>
      <c r="D40" s="119" t="s">
        <v>374</v>
      </c>
      <c r="E40" s="119" t="s">
        <v>364</v>
      </c>
      <c r="F40" s="145" t="s">
        <v>78</v>
      </c>
      <c r="G40" s="118">
        <v>970.7</v>
      </c>
      <c r="H40" s="49"/>
      <c r="I40" s="112">
        <f>ROUND(Tabela14[[#This Row],[Količina]]*Tabela14[[#This Row],[cena/EM]],2)</f>
        <v>0</v>
      </c>
    </row>
    <row r="41" spans="1:9" ht="38.25" x14ac:dyDescent="0.25">
      <c r="A41" s="88">
        <v>40</v>
      </c>
      <c r="B41" s="144" t="s">
        <v>292</v>
      </c>
      <c r="C41" s="107" t="s">
        <v>375</v>
      </c>
      <c r="D41" s="114" t="s">
        <v>376</v>
      </c>
      <c r="E41" s="119" t="s">
        <v>377</v>
      </c>
      <c r="F41" s="145" t="s">
        <v>78</v>
      </c>
      <c r="G41" s="118">
        <v>52.7</v>
      </c>
      <c r="H41" s="49"/>
      <c r="I41" s="112">
        <f>ROUND(Tabela14[[#This Row],[Količina]]*Tabela14[[#This Row],[cena/EM]],2)</f>
        <v>0</v>
      </c>
    </row>
    <row r="42" spans="1:9" ht="63.75" x14ac:dyDescent="0.25">
      <c r="A42" s="88">
        <v>41</v>
      </c>
      <c r="B42" s="144" t="s">
        <v>292</v>
      </c>
      <c r="C42" s="107" t="s">
        <v>378</v>
      </c>
      <c r="D42" s="114" t="s">
        <v>379</v>
      </c>
      <c r="E42" s="119" t="s">
        <v>364</v>
      </c>
      <c r="F42" s="145" t="s">
        <v>78</v>
      </c>
      <c r="G42" s="118">
        <v>935.4</v>
      </c>
      <c r="H42" s="49"/>
      <c r="I42" s="112">
        <f>ROUND(Tabela14[[#This Row],[Količina]]*Tabela14[[#This Row],[cena/EM]],2)</f>
        <v>0</v>
      </c>
    </row>
    <row r="43" spans="1:9" x14ac:dyDescent="0.25">
      <c r="A43" s="88">
        <v>42</v>
      </c>
      <c r="B43" s="144" t="s">
        <v>292</v>
      </c>
      <c r="C43" s="107" t="s">
        <v>380</v>
      </c>
      <c r="D43" s="114" t="s">
        <v>381</v>
      </c>
      <c r="E43" s="119" t="s">
        <v>382</v>
      </c>
      <c r="F43" s="145" t="s">
        <v>78</v>
      </c>
      <c r="G43" s="118">
        <v>20.2</v>
      </c>
      <c r="H43" s="49"/>
      <c r="I43" s="112">
        <f>ROUND(Tabela14[[#This Row],[Količina]]*Tabela14[[#This Row],[cena/EM]],2)</f>
        <v>0</v>
      </c>
    </row>
    <row r="44" spans="1:9" ht="63.75" x14ac:dyDescent="0.25">
      <c r="A44" s="88">
        <v>43</v>
      </c>
      <c r="B44" s="144" t="s">
        <v>292</v>
      </c>
      <c r="C44" s="107" t="s">
        <v>383</v>
      </c>
      <c r="D44" s="114" t="s">
        <v>384</v>
      </c>
      <c r="E44" s="119" t="s">
        <v>364</v>
      </c>
      <c r="F44" s="145" t="s">
        <v>23</v>
      </c>
      <c r="G44" s="118">
        <v>701.7</v>
      </c>
      <c r="H44" s="49"/>
      <c r="I44" s="112">
        <f>ROUND(Tabela14[[#This Row],[Količina]]*Tabela14[[#This Row],[cena/EM]],2)</f>
        <v>0</v>
      </c>
    </row>
    <row r="45" spans="1:9" ht="38.25" x14ac:dyDescent="0.25">
      <c r="A45" s="88">
        <v>44</v>
      </c>
      <c r="B45" s="144" t="s">
        <v>292</v>
      </c>
      <c r="C45" s="107" t="s">
        <v>385</v>
      </c>
      <c r="D45" s="119" t="s">
        <v>386</v>
      </c>
      <c r="E45" s="119" t="s">
        <v>387</v>
      </c>
      <c r="F45" s="145" t="s">
        <v>23</v>
      </c>
      <c r="G45" s="118">
        <v>42.7</v>
      </c>
      <c r="H45" s="49"/>
      <c r="I45" s="112">
        <f>ROUND(Tabela14[[#This Row],[Količina]]*Tabela14[[#This Row],[cena/EM]],2)</f>
        <v>0</v>
      </c>
    </row>
    <row r="46" spans="1:9" ht="25.5" x14ac:dyDescent="0.25">
      <c r="A46" s="88">
        <v>45</v>
      </c>
      <c r="B46" s="144" t="s">
        <v>292</v>
      </c>
      <c r="C46" s="107" t="s">
        <v>388</v>
      </c>
      <c r="D46" s="119" t="s">
        <v>389</v>
      </c>
      <c r="E46" s="163" t="s">
        <v>390</v>
      </c>
      <c r="F46" s="145" t="s">
        <v>21</v>
      </c>
      <c r="G46" s="118">
        <v>12</v>
      </c>
      <c r="H46" s="49"/>
      <c r="I46" s="112">
        <f>ROUND(Tabela14[[#This Row],[Količina]]*Tabela14[[#This Row],[cena/EM]],2)</f>
        <v>0</v>
      </c>
    </row>
    <row r="47" spans="1:9" ht="38.25" x14ac:dyDescent="0.25">
      <c r="A47" s="88">
        <v>46</v>
      </c>
      <c r="B47" s="144" t="s">
        <v>292</v>
      </c>
      <c r="C47" s="107" t="s">
        <v>391</v>
      </c>
      <c r="D47" s="119" t="s">
        <v>392</v>
      </c>
      <c r="E47" s="119" t="s">
        <v>393</v>
      </c>
      <c r="F47" s="145" t="s">
        <v>23</v>
      </c>
      <c r="G47" s="118">
        <v>38</v>
      </c>
      <c r="H47" s="49"/>
      <c r="I47" s="112">
        <f>ROUND(Tabela14[[#This Row],[Količina]]*Tabela14[[#This Row],[cena/EM]],2)</f>
        <v>0</v>
      </c>
    </row>
    <row r="48" spans="1:9" ht="25.5" x14ac:dyDescent="0.25">
      <c r="A48" s="88">
        <v>47</v>
      </c>
      <c r="B48" s="144" t="s">
        <v>292</v>
      </c>
      <c r="C48" s="107" t="s">
        <v>394</v>
      </c>
      <c r="D48" s="119" t="s">
        <v>395</v>
      </c>
      <c r="E48" s="163" t="s">
        <v>377</v>
      </c>
      <c r="F48" s="145" t="s">
        <v>23</v>
      </c>
      <c r="G48" s="118">
        <v>30</v>
      </c>
      <c r="H48" s="49"/>
      <c r="I48" s="112">
        <f>ROUND(Tabela14[[#This Row],[Količina]]*Tabela14[[#This Row],[cena/EM]],2)</f>
        <v>0</v>
      </c>
    </row>
    <row r="49" spans="1:9" ht="51" x14ac:dyDescent="0.25">
      <c r="A49" s="88">
        <v>48</v>
      </c>
      <c r="B49" s="142" t="s">
        <v>292</v>
      </c>
      <c r="C49" s="101" t="s">
        <v>310</v>
      </c>
      <c r="D49" s="102" t="s">
        <v>311</v>
      </c>
      <c r="E49" s="103" t="s">
        <v>396</v>
      </c>
      <c r="F49" s="104">
        <f>ROUND(SUM(I50:I57),2)</f>
        <v>0</v>
      </c>
      <c r="G49" s="79"/>
      <c r="H49" s="79"/>
      <c r="I49" s="149"/>
    </row>
    <row r="50" spans="1:9" ht="175.9" customHeight="1" x14ac:dyDescent="0.25">
      <c r="A50" s="88">
        <v>49</v>
      </c>
      <c r="B50" s="144" t="s">
        <v>292</v>
      </c>
      <c r="C50" s="107" t="s">
        <v>397</v>
      </c>
      <c r="D50" s="119" t="s">
        <v>398</v>
      </c>
      <c r="E50" s="115" t="s">
        <v>399</v>
      </c>
      <c r="F50" s="145" t="s">
        <v>354</v>
      </c>
      <c r="G50" s="118">
        <v>86460</v>
      </c>
      <c r="H50" s="49"/>
      <c r="I50" s="112">
        <f>ROUND(Tabela14[[#This Row],[Količina]]*Tabela14[[#This Row],[cena/EM]],2)</f>
        <v>0</v>
      </c>
    </row>
    <row r="51" spans="1:9" ht="25.5" x14ac:dyDescent="0.25">
      <c r="A51" s="88">
        <v>50</v>
      </c>
      <c r="B51" s="144" t="s">
        <v>292</v>
      </c>
      <c r="C51" s="107" t="s">
        <v>400</v>
      </c>
      <c r="D51" s="119" t="s">
        <v>401</v>
      </c>
      <c r="E51" s="119" t="s">
        <v>402</v>
      </c>
      <c r="F51" s="145" t="s">
        <v>78</v>
      </c>
      <c r="G51" s="118">
        <v>14.4</v>
      </c>
      <c r="H51" s="49"/>
      <c r="I51" s="112">
        <f>ROUND(Tabela14[[#This Row],[Količina]]*Tabela14[[#This Row],[cena/EM]],2)</f>
        <v>0</v>
      </c>
    </row>
    <row r="52" spans="1:9" ht="51" x14ac:dyDescent="0.25">
      <c r="A52" s="88">
        <v>51</v>
      </c>
      <c r="B52" s="144" t="s">
        <v>292</v>
      </c>
      <c r="C52" s="107" t="s">
        <v>403</v>
      </c>
      <c r="D52" s="119" t="s">
        <v>404</v>
      </c>
      <c r="E52" s="119"/>
      <c r="F52" s="145" t="s">
        <v>21</v>
      </c>
      <c r="G52" s="118">
        <v>1</v>
      </c>
      <c r="H52" s="49"/>
      <c r="I52" s="112">
        <f>ROUND(Tabela14[[#This Row],[Količina]]*Tabela14[[#This Row],[cena/EM]],2)</f>
        <v>0</v>
      </c>
    </row>
    <row r="53" spans="1:9" ht="51" x14ac:dyDescent="0.25">
      <c r="A53" s="88">
        <v>52</v>
      </c>
      <c r="B53" s="144" t="s">
        <v>292</v>
      </c>
      <c r="C53" s="107" t="s">
        <v>405</v>
      </c>
      <c r="D53" s="109" t="s">
        <v>406</v>
      </c>
      <c r="E53" s="119" t="s">
        <v>407</v>
      </c>
      <c r="F53" s="145" t="s">
        <v>23</v>
      </c>
      <c r="G53" s="118">
        <v>88</v>
      </c>
      <c r="H53" s="49"/>
      <c r="I53" s="112">
        <f>ROUND(Tabela14[[#This Row],[Količina]]*Tabela14[[#This Row],[cena/EM]],2)</f>
        <v>0</v>
      </c>
    </row>
    <row r="54" spans="1:9" ht="51" x14ac:dyDescent="0.25">
      <c r="A54" s="88">
        <v>53</v>
      </c>
      <c r="B54" s="144" t="s">
        <v>292</v>
      </c>
      <c r="C54" s="107" t="s">
        <v>408</v>
      </c>
      <c r="D54" s="109" t="s">
        <v>409</v>
      </c>
      <c r="E54" s="165" t="s">
        <v>410</v>
      </c>
      <c r="F54" s="145" t="s">
        <v>23</v>
      </c>
      <c r="G54" s="118">
        <v>18</v>
      </c>
      <c r="H54" s="49"/>
      <c r="I54" s="112">
        <f>ROUND(Tabela14[[#This Row],[Količina]]*Tabela14[[#This Row],[cena/EM]],2)</f>
        <v>0</v>
      </c>
    </row>
    <row r="55" spans="1:9" ht="63.75" x14ac:dyDescent="0.25">
      <c r="A55" s="88">
        <v>54</v>
      </c>
      <c r="B55" s="144" t="s">
        <v>292</v>
      </c>
      <c r="C55" s="107" t="s">
        <v>411</v>
      </c>
      <c r="D55" s="119" t="s">
        <v>412</v>
      </c>
      <c r="E55" s="119"/>
      <c r="F55" s="145" t="s">
        <v>78</v>
      </c>
      <c r="G55" s="118">
        <v>111</v>
      </c>
      <c r="H55" s="49"/>
      <c r="I55" s="112">
        <f>ROUND(Tabela14[[#This Row],[Količina]]*Tabela14[[#This Row],[cena/EM]],2)</f>
        <v>0</v>
      </c>
    </row>
    <row r="56" spans="1:9" ht="25.5" x14ac:dyDescent="0.25">
      <c r="A56" s="88">
        <v>55</v>
      </c>
      <c r="B56" s="144" t="s">
        <v>292</v>
      </c>
      <c r="C56" s="107" t="s">
        <v>413</v>
      </c>
      <c r="D56" s="119" t="s">
        <v>414</v>
      </c>
      <c r="E56" s="119" t="s">
        <v>415</v>
      </c>
      <c r="F56" s="145" t="s">
        <v>23</v>
      </c>
      <c r="G56" s="118">
        <v>79.599999999999994</v>
      </c>
      <c r="H56" s="49"/>
      <c r="I56" s="112">
        <f>ROUND(Tabela14[[#This Row],[Količina]]*Tabela14[[#This Row],[cena/EM]],2)</f>
        <v>0</v>
      </c>
    </row>
    <row r="57" spans="1:9" ht="76.5" x14ac:dyDescent="0.25">
      <c r="A57" s="88">
        <v>56</v>
      </c>
      <c r="B57" s="144" t="s">
        <v>292</v>
      </c>
      <c r="C57" s="107" t="s">
        <v>416</v>
      </c>
      <c r="D57" s="109" t="s">
        <v>417</v>
      </c>
      <c r="E57" s="154" t="s">
        <v>418</v>
      </c>
      <c r="F57" s="145" t="s">
        <v>21</v>
      </c>
      <c r="G57" s="118">
        <v>3</v>
      </c>
      <c r="H57" s="49"/>
      <c r="I57" s="112">
        <f>ROUND(Tabela14[[#This Row],[Količina]]*Tabela14[[#This Row],[cena/EM]],2)</f>
        <v>0</v>
      </c>
    </row>
    <row r="58" spans="1:9" x14ac:dyDescent="0.25">
      <c r="A58" s="88">
        <v>57</v>
      </c>
      <c r="B58" s="142" t="s">
        <v>292</v>
      </c>
      <c r="C58" s="101" t="s">
        <v>312</v>
      </c>
      <c r="D58" s="102" t="s">
        <v>313</v>
      </c>
      <c r="E58" s="143"/>
      <c r="F58" s="104">
        <f>ROUND(SUM(I59:I60),2)</f>
        <v>0</v>
      </c>
      <c r="G58" s="105"/>
      <c r="H58" s="105"/>
      <c r="I58" s="149"/>
    </row>
    <row r="59" spans="1:9" ht="76.5" x14ac:dyDescent="0.25">
      <c r="A59" s="88">
        <v>58</v>
      </c>
      <c r="B59" s="144" t="s">
        <v>292</v>
      </c>
      <c r="C59" s="107" t="s">
        <v>419</v>
      </c>
      <c r="D59" s="114" t="s">
        <v>420</v>
      </c>
      <c r="E59" s="119"/>
      <c r="F59" s="166" t="s">
        <v>23</v>
      </c>
      <c r="G59" s="118">
        <v>12.7</v>
      </c>
      <c r="H59" s="49"/>
      <c r="I59" s="112">
        <f>ROUND(Tabela14[[#This Row],[Količina]]*Tabela14[[#This Row],[cena/EM]],2)</f>
        <v>0</v>
      </c>
    </row>
    <row r="60" spans="1:9" ht="114.75" x14ac:dyDescent="0.25">
      <c r="A60" s="88">
        <v>59</v>
      </c>
      <c r="B60" s="144" t="s">
        <v>292</v>
      </c>
      <c r="C60" s="107" t="s">
        <v>421</v>
      </c>
      <c r="D60" s="119" t="s">
        <v>422</v>
      </c>
      <c r="E60" s="119"/>
      <c r="F60" s="166" t="s">
        <v>78</v>
      </c>
      <c r="G60" s="118">
        <v>334.1</v>
      </c>
      <c r="H60" s="49"/>
      <c r="I60" s="112">
        <f>ROUND(Tabela14[[#This Row],[Količina]]*Tabela14[[#This Row],[cena/EM]],2)</f>
        <v>0</v>
      </c>
    </row>
    <row r="61" spans="1:9" x14ac:dyDescent="0.25">
      <c r="A61" s="88">
        <v>60</v>
      </c>
      <c r="B61" s="142" t="s">
        <v>292</v>
      </c>
      <c r="C61" s="101" t="s">
        <v>314</v>
      </c>
      <c r="D61" s="102" t="s">
        <v>315</v>
      </c>
      <c r="E61" s="143"/>
      <c r="F61" s="104">
        <f>ROUND(SUM(I62:I63),2)</f>
        <v>0</v>
      </c>
      <c r="G61" s="105"/>
      <c r="H61" s="105"/>
      <c r="I61" s="149"/>
    </row>
    <row r="62" spans="1:9" ht="25.5" x14ac:dyDescent="0.25">
      <c r="A62" s="88">
        <v>61</v>
      </c>
      <c r="B62" s="144" t="s">
        <v>292</v>
      </c>
      <c r="C62" s="107" t="s">
        <v>423</v>
      </c>
      <c r="D62" s="109" t="s">
        <v>424</v>
      </c>
      <c r="E62" s="109" t="s">
        <v>425</v>
      </c>
      <c r="F62" s="162" t="s">
        <v>21</v>
      </c>
      <c r="G62" s="113">
        <v>1</v>
      </c>
      <c r="H62" s="49"/>
      <c r="I62" s="112">
        <f>ROUND(Tabela14[[#This Row],[Količina]]*Tabela14[[#This Row],[cena/EM]],2)</f>
        <v>0</v>
      </c>
    </row>
    <row r="63" spans="1:9" ht="102.75" x14ac:dyDescent="0.25">
      <c r="A63" s="88">
        <v>62</v>
      </c>
      <c r="B63" s="144" t="s">
        <v>292</v>
      </c>
      <c r="C63" s="107" t="s">
        <v>426</v>
      </c>
      <c r="D63" s="109" t="s">
        <v>427</v>
      </c>
      <c r="E63" s="109"/>
      <c r="F63" s="162" t="s">
        <v>21</v>
      </c>
      <c r="G63" s="113">
        <v>12</v>
      </c>
      <c r="H63" s="49"/>
      <c r="I63" s="112">
        <f>ROUND(Tabela14[[#This Row],[Količina]]*Tabela14[[#This Row],[cena/EM]],2)</f>
        <v>0</v>
      </c>
    </row>
    <row r="64" spans="1:9" x14ac:dyDescent="0.25">
      <c r="A64" s="88">
        <v>63</v>
      </c>
      <c r="B64" s="161" t="s">
        <v>292</v>
      </c>
      <c r="C64" s="61" t="s">
        <v>428</v>
      </c>
      <c r="D64" s="97" t="s">
        <v>429</v>
      </c>
      <c r="E64" s="98"/>
      <c r="F64" s="62">
        <f>ROUND(SUM(F65:F72),2)</f>
        <v>0</v>
      </c>
      <c r="G64" s="62"/>
      <c r="H64" s="62"/>
      <c r="I64" s="99"/>
    </row>
    <row r="65" spans="1:9" x14ac:dyDescent="0.25">
      <c r="A65" s="88">
        <v>64</v>
      </c>
      <c r="B65" s="138" t="s">
        <v>292</v>
      </c>
      <c r="C65" s="131" t="s">
        <v>430</v>
      </c>
      <c r="D65" s="139" t="s">
        <v>299</v>
      </c>
      <c r="E65" s="140"/>
      <c r="F65" s="132">
        <f>ROUND(F73,2)</f>
        <v>0</v>
      </c>
      <c r="G65" s="132"/>
      <c r="H65" s="132"/>
      <c r="I65" s="132"/>
    </row>
    <row r="66" spans="1:9" x14ac:dyDescent="0.25">
      <c r="A66" s="88">
        <v>65</v>
      </c>
      <c r="B66" s="138" t="s">
        <v>292</v>
      </c>
      <c r="C66" s="131" t="s">
        <v>431</v>
      </c>
      <c r="D66" s="139" t="s">
        <v>301</v>
      </c>
      <c r="E66" s="140"/>
      <c r="F66" s="132">
        <f>ROUND(F78,2)</f>
        <v>0</v>
      </c>
      <c r="G66" s="132"/>
      <c r="H66" s="132"/>
      <c r="I66" s="132"/>
    </row>
    <row r="67" spans="1:9" x14ac:dyDescent="0.25">
      <c r="A67" s="88">
        <v>66</v>
      </c>
      <c r="B67" s="138" t="s">
        <v>292</v>
      </c>
      <c r="C67" s="131" t="s">
        <v>432</v>
      </c>
      <c r="D67" s="139" t="s">
        <v>303</v>
      </c>
      <c r="E67" s="140"/>
      <c r="F67" s="132">
        <f>ROUND(F83,2)</f>
        <v>0</v>
      </c>
      <c r="G67" s="132"/>
      <c r="H67" s="132"/>
      <c r="I67" s="132"/>
    </row>
    <row r="68" spans="1:9" x14ac:dyDescent="0.25">
      <c r="A68" s="88">
        <v>67</v>
      </c>
      <c r="B68" s="138" t="s">
        <v>292</v>
      </c>
      <c r="C68" s="131" t="s">
        <v>433</v>
      </c>
      <c r="D68" s="139" t="s">
        <v>305</v>
      </c>
      <c r="E68" s="140"/>
      <c r="F68" s="132">
        <f>ROUND(F87,2)</f>
        <v>0</v>
      </c>
      <c r="G68" s="132"/>
      <c r="H68" s="132"/>
      <c r="I68" s="132"/>
    </row>
    <row r="69" spans="1:9" x14ac:dyDescent="0.25">
      <c r="A69" s="88">
        <v>68</v>
      </c>
      <c r="B69" s="138" t="s">
        <v>292</v>
      </c>
      <c r="C69" s="131" t="s">
        <v>434</v>
      </c>
      <c r="D69" s="139" t="s">
        <v>307</v>
      </c>
      <c r="E69" s="140"/>
      <c r="F69" s="132">
        <f>ROUND(F90,2)</f>
        <v>0</v>
      </c>
      <c r="G69" s="132"/>
      <c r="H69" s="132"/>
      <c r="I69" s="132"/>
    </row>
    <row r="70" spans="1:9" x14ac:dyDescent="0.25">
      <c r="A70" s="88">
        <v>69</v>
      </c>
      <c r="B70" s="138" t="s">
        <v>292</v>
      </c>
      <c r="C70" s="131" t="s">
        <v>435</v>
      </c>
      <c r="D70" s="139" t="s">
        <v>309</v>
      </c>
      <c r="E70" s="140"/>
      <c r="F70" s="132">
        <f>ROUND(F93,2)</f>
        <v>0</v>
      </c>
      <c r="G70" s="132"/>
      <c r="H70" s="132"/>
      <c r="I70" s="132"/>
    </row>
    <row r="71" spans="1:9" x14ac:dyDescent="0.25">
      <c r="A71" s="88">
        <v>70</v>
      </c>
      <c r="B71" s="138" t="s">
        <v>292</v>
      </c>
      <c r="C71" s="131" t="s">
        <v>436</v>
      </c>
      <c r="D71" s="139" t="s">
        <v>311</v>
      </c>
      <c r="E71" s="140"/>
      <c r="F71" s="132">
        <f>ROUND(F102,2)</f>
        <v>0</v>
      </c>
      <c r="G71" s="132"/>
      <c r="H71" s="132"/>
      <c r="I71" s="132"/>
    </row>
    <row r="72" spans="1:9" x14ac:dyDescent="0.25">
      <c r="A72" s="88">
        <v>71</v>
      </c>
      <c r="B72" s="138" t="s">
        <v>292</v>
      </c>
      <c r="C72" s="131" t="s">
        <v>437</v>
      </c>
      <c r="D72" s="139" t="s">
        <v>313</v>
      </c>
      <c r="E72" s="140"/>
      <c r="F72" s="132">
        <f>ROUND(F104,2)</f>
        <v>0</v>
      </c>
      <c r="G72" s="132"/>
      <c r="H72" s="132"/>
      <c r="I72" s="132"/>
    </row>
    <row r="73" spans="1:9" x14ac:dyDescent="0.25">
      <c r="A73" s="88">
        <v>72</v>
      </c>
      <c r="B73" s="142" t="s">
        <v>292</v>
      </c>
      <c r="C73" s="101" t="s">
        <v>430</v>
      </c>
      <c r="D73" s="102" t="s">
        <v>299</v>
      </c>
      <c r="E73" s="103"/>
      <c r="F73" s="104">
        <f>ROUND(SUM(I74:I77),2)</f>
        <v>0</v>
      </c>
      <c r="G73" s="105"/>
      <c r="H73" s="105"/>
      <c r="I73" s="79"/>
    </row>
    <row r="74" spans="1:9" x14ac:dyDescent="0.25">
      <c r="A74" s="88">
        <v>73</v>
      </c>
      <c r="B74" s="144" t="s">
        <v>292</v>
      </c>
      <c r="C74" s="107" t="s">
        <v>438</v>
      </c>
      <c r="D74" s="109" t="s">
        <v>317</v>
      </c>
      <c r="E74" s="109"/>
      <c r="F74" s="162" t="s">
        <v>318</v>
      </c>
      <c r="G74" s="113">
        <v>68</v>
      </c>
      <c r="H74" s="49"/>
      <c r="I74" s="112">
        <f>ROUND(Tabela14[[#This Row],[Količina]]*Tabela14[[#This Row],[cena/EM]],2)</f>
        <v>0</v>
      </c>
    </row>
    <row r="75" spans="1:9" x14ac:dyDescent="0.25">
      <c r="A75" s="88">
        <v>74</v>
      </c>
      <c r="B75" s="144" t="s">
        <v>292</v>
      </c>
      <c r="C75" s="107" t="s">
        <v>439</v>
      </c>
      <c r="D75" s="109" t="s">
        <v>320</v>
      </c>
      <c r="E75" s="109"/>
      <c r="F75" s="162" t="s">
        <v>78</v>
      </c>
      <c r="G75" s="113">
        <v>28</v>
      </c>
      <c r="H75" s="49"/>
      <c r="I75" s="112">
        <f>ROUND(Tabela14[[#This Row],[Količina]]*Tabela14[[#This Row],[cena/EM]],2)</f>
        <v>0</v>
      </c>
    </row>
    <row r="76" spans="1:9" x14ac:dyDescent="0.25">
      <c r="A76" s="88">
        <v>75</v>
      </c>
      <c r="B76" s="144" t="s">
        <v>292</v>
      </c>
      <c r="C76" s="107" t="s">
        <v>440</v>
      </c>
      <c r="D76" s="109" t="s">
        <v>322</v>
      </c>
      <c r="E76" s="115" t="s">
        <v>323</v>
      </c>
      <c r="F76" s="162" t="s">
        <v>318</v>
      </c>
      <c r="G76" s="113">
        <v>55</v>
      </c>
      <c r="H76" s="49"/>
      <c r="I76" s="112">
        <f>ROUND(Tabela14[[#This Row],[Količina]]*Tabela14[[#This Row],[cena/EM]],2)</f>
        <v>0</v>
      </c>
    </row>
    <row r="77" spans="1:9" x14ac:dyDescent="0.25">
      <c r="A77" s="88">
        <v>76</v>
      </c>
      <c r="B77" s="144" t="s">
        <v>292</v>
      </c>
      <c r="C77" s="107" t="s">
        <v>441</v>
      </c>
      <c r="D77" s="109" t="s">
        <v>325</v>
      </c>
      <c r="E77" s="109"/>
      <c r="F77" s="162" t="s">
        <v>318</v>
      </c>
      <c r="G77" s="113">
        <v>13</v>
      </c>
      <c r="H77" s="49"/>
      <c r="I77" s="112">
        <f>ROUND(Tabela14[[#This Row],[Količina]]*Tabela14[[#This Row],[cena/EM]],2)</f>
        <v>0</v>
      </c>
    </row>
    <row r="78" spans="1:9" x14ac:dyDescent="0.25">
      <c r="A78" s="88">
        <v>77</v>
      </c>
      <c r="B78" s="142" t="s">
        <v>292</v>
      </c>
      <c r="C78" s="101" t="s">
        <v>431</v>
      </c>
      <c r="D78" s="102" t="s">
        <v>301</v>
      </c>
      <c r="E78" s="103" t="s">
        <v>326</v>
      </c>
      <c r="F78" s="104">
        <f>ROUND(SUM(I79:I82),2)</f>
        <v>0</v>
      </c>
      <c r="G78" s="79"/>
      <c r="H78" s="79"/>
      <c r="I78" s="149"/>
    </row>
    <row r="79" spans="1:9" ht="25.5" x14ac:dyDescent="0.25">
      <c r="A79" s="88">
        <v>78</v>
      </c>
      <c r="B79" s="144" t="s">
        <v>292</v>
      </c>
      <c r="C79" s="107" t="s">
        <v>442</v>
      </c>
      <c r="D79" s="115" t="s">
        <v>328</v>
      </c>
      <c r="E79" s="109" t="s">
        <v>329</v>
      </c>
      <c r="F79" s="162" t="s">
        <v>23</v>
      </c>
      <c r="G79" s="113">
        <v>15.8</v>
      </c>
      <c r="H79" s="49"/>
      <c r="I79" s="112">
        <f>ROUND(Tabela14[[#This Row],[Količina]]*Tabela14[[#This Row],[cena/EM]],2)</f>
        <v>0</v>
      </c>
    </row>
    <row r="80" spans="1:9" ht="25.5" x14ac:dyDescent="0.25">
      <c r="A80" s="88">
        <v>79</v>
      </c>
      <c r="B80" s="144" t="s">
        <v>292</v>
      </c>
      <c r="C80" s="107" t="s">
        <v>443</v>
      </c>
      <c r="D80" s="115" t="s">
        <v>444</v>
      </c>
      <c r="E80" s="109"/>
      <c r="F80" s="162" t="s">
        <v>23</v>
      </c>
      <c r="G80" s="113">
        <v>11</v>
      </c>
      <c r="H80" s="49"/>
      <c r="I80" s="112">
        <f>ROUND(Tabela14[[#This Row],[Količina]]*Tabela14[[#This Row],[cena/EM]],2)</f>
        <v>0</v>
      </c>
    </row>
    <row r="81" spans="1:9" ht="25.5" x14ac:dyDescent="0.25">
      <c r="A81" s="88">
        <v>80</v>
      </c>
      <c r="B81" s="144" t="s">
        <v>292</v>
      </c>
      <c r="C81" s="107" t="s">
        <v>445</v>
      </c>
      <c r="D81" s="109" t="s">
        <v>335</v>
      </c>
      <c r="E81" s="109" t="s">
        <v>336</v>
      </c>
      <c r="F81" s="162" t="s">
        <v>21</v>
      </c>
      <c r="G81" s="113">
        <v>10</v>
      </c>
      <c r="H81" s="49"/>
      <c r="I81" s="112">
        <f>ROUND(Tabela14[[#This Row],[Količina]]*Tabela14[[#This Row],[cena/EM]],2)</f>
        <v>0</v>
      </c>
    </row>
    <row r="82" spans="1:9" x14ac:dyDescent="0.25">
      <c r="A82" s="88">
        <v>81</v>
      </c>
      <c r="B82" s="144" t="s">
        <v>292</v>
      </c>
      <c r="C82" s="107" t="s">
        <v>446</v>
      </c>
      <c r="D82" s="109" t="s">
        <v>340</v>
      </c>
      <c r="E82" s="109" t="s">
        <v>447</v>
      </c>
      <c r="F82" s="162" t="s">
        <v>21</v>
      </c>
      <c r="G82" s="113">
        <v>1</v>
      </c>
      <c r="H82" s="49"/>
      <c r="I82" s="112">
        <f>ROUND(Tabela14[[#This Row],[Količina]]*Tabela14[[#This Row],[cena/EM]],2)</f>
        <v>0</v>
      </c>
    </row>
    <row r="83" spans="1:9" x14ac:dyDescent="0.25">
      <c r="A83" s="88">
        <v>82</v>
      </c>
      <c r="B83" s="142" t="s">
        <v>292</v>
      </c>
      <c r="C83" s="101" t="s">
        <v>432</v>
      </c>
      <c r="D83" s="102" t="s">
        <v>303</v>
      </c>
      <c r="E83" s="143"/>
      <c r="F83" s="104">
        <f>ROUND(SUM(I84:I86),2)</f>
        <v>0</v>
      </c>
      <c r="G83" s="105"/>
      <c r="H83" s="105"/>
      <c r="I83" s="149"/>
    </row>
    <row r="84" spans="1:9" x14ac:dyDescent="0.25">
      <c r="A84" s="88">
        <v>83</v>
      </c>
      <c r="B84" s="144" t="s">
        <v>292</v>
      </c>
      <c r="C84" s="107" t="s">
        <v>448</v>
      </c>
      <c r="D84" s="163" t="s">
        <v>343</v>
      </c>
      <c r="E84" s="119" t="s">
        <v>449</v>
      </c>
      <c r="F84" s="145" t="s">
        <v>78</v>
      </c>
      <c r="G84" s="118">
        <v>36.5</v>
      </c>
      <c r="H84" s="49"/>
      <c r="I84" s="112">
        <f>ROUND(Tabela14[[#This Row],[Količina]]*Tabela14[[#This Row],[cena/EM]],2)</f>
        <v>0</v>
      </c>
    </row>
    <row r="85" spans="1:9" x14ac:dyDescent="0.25">
      <c r="A85" s="88">
        <v>84</v>
      </c>
      <c r="B85" s="144" t="s">
        <v>292</v>
      </c>
      <c r="C85" s="107" t="s">
        <v>450</v>
      </c>
      <c r="D85" s="109" t="s">
        <v>346</v>
      </c>
      <c r="E85" s="119" t="s">
        <v>347</v>
      </c>
      <c r="F85" s="162" t="s">
        <v>78</v>
      </c>
      <c r="G85" s="113">
        <v>21.6</v>
      </c>
      <c r="H85" s="49"/>
      <c r="I85" s="112">
        <f>ROUND(Tabela14[[#This Row],[Količina]]*Tabela14[[#This Row],[cena/EM]],2)</f>
        <v>0</v>
      </c>
    </row>
    <row r="86" spans="1:9" ht="25.5" x14ac:dyDescent="0.25">
      <c r="A86" s="88">
        <v>85</v>
      </c>
      <c r="B86" s="144" t="s">
        <v>292</v>
      </c>
      <c r="C86" s="107" t="s">
        <v>451</v>
      </c>
      <c r="D86" s="119" t="s">
        <v>349</v>
      </c>
      <c r="E86" s="119" t="s">
        <v>350</v>
      </c>
      <c r="F86" s="162" t="s">
        <v>21</v>
      </c>
      <c r="G86" s="113">
        <v>4</v>
      </c>
      <c r="H86" s="49"/>
      <c r="I86" s="112">
        <f>ROUND(Tabela14[[#This Row],[Količina]]*Tabela14[[#This Row],[cena/EM]],2)</f>
        <v>0</v>
      </c>
    </row>
    <row r="87" spans="1:9" x14ac:dyDescent="0.25">
      <c r="A87" s="88">
        <v>86</v>
      </c>
      <c r="B87" s="142" t="s">
        <v>292</v>
      </c>
      <c r="C87" s="101" t="s">
        <v>433</v>
      </c>
      <c r="D87" s="102" t="s">
        <v>305</v>
      </c>
      <c r="E87" s="102"/>
      <c r="F87" s="104">
        <f>ROUND(SUM(I88:I89),2)</f>
        <v>0</v>
      </c>
      <c r="G87" s="105"/>
      <c r="H87" s="105"/>
      <c r="I87" s="149"/>
    </row>
    <row r="88" spans="1:9" ht="25.5" x14ac:dyDescent="0.25">
      <c r="A88" s="88">
        <v>87</v>
      </c>
      <c r="B88" s="144" t="s">
        <v>292</v>
      </c>
      <c r="C88" s="107" t="s">
        <v>452</v>
      </c>
      <c r="D88" s="115" t="s">
        <v>352</v>
      </c>
      <c r="E88" s="115" t="s">
        <v>353</v>
      </c>
      <c r="F88" s="162" t="s">
        <v>354</v>
      </c>
      <c r="G88" s="113">
        <v>266</v>
      </c>
      <c r="H88" s="49"/>
      <c r="I88" s="112">
        <f>ROUND(Tabela14[[#This Row],[Količina]]*Tabela14[[#This Row],[cena/EM]],2)</f>
        <v>0</v>
      </c>
    </row>
    <row r="89" spans="1:9" ht="25.5" x14ac:dyDescent="0.25">
      <c r="A89" s="88">
        <v>88</v>
      </c>
      <c r="B89" s="144" t="s">
        <v>292</v>
      </c>
      <c r="C89" s="107" t="s">
        <v>453</v>
      </c>
      <c r="D89" s="115" t="s">
        <v>356</v>
      </c>
      <c r="E89" s="115" t="s">
        <v>353</v>
      </c>
      <c r="F89" s="162" t="s">
        <v>354</v>
      </c>
      <c r="G89" s="113">
        <v>1598</v>
      </c>
      <c r="H89" s="49"/>
      <c r="I89" s="112">
        <f>ROUND(Tabela14[[#This Row],[Količina]]*Tabela14[[#This Row],[cena/EM]],2)</f>
        <v>0</v>
      </c>
    </row>
    <row r="90" spans="1:9" x14ac:dyDescent="0.25">
      <c r="A90" s="88">
        <v>89</v>
      </c>
      <c r="B90" s="142" t="s">
        <v>292</v>
      </c>
      <c r="C90" s="101" t="s">
        <v>434</v>
      </c>
      <c r="D90" s="102" t="s">
        <v>307</v>
      </c>
      <c r="E90" s="102"/>
      <c r="F90" s="104">
        <f>ROUND(SUM(I91:I92),2)</f>
        <v>0</v>
      </c>
      <c r="G90" s="105"/>
      <c r="H90" s="105"/>
      <c r="I90" s="149"/>
    </row>
    <row r="91" spans="1:9" x14ac:dyDescent="0.25">
      <c r="A91" s="88">
        <v>90</v>
      </c>
      <c r="B91" s="144" t="s">
        <v>292</v>
      </c>
      <c r="C91" s="164" t="s">
        <v>454</v>
      </c>
      <c r="D91" s="119" t="s">
        <v>358</v>
      </c>
      <c r="E91" s="119"/>
      <c r="F91" s="145" t="s">
        <v>318</v>
      </c>
      <c r="G91" s="118">
        <v>2.1</v>
      </c>
      <c r="H91" s="49"/>
      <c r="I91" s="112">
        <f>ROUND(Tabela14[[#This Row],[Količina]]*Tabela14[[#This Row],[cena/EM]],2)</f>
        <v>0</v>
      </c>
    </row>
    <row r="92" spans="1:9" x14ac:dyDescent="0.25">
      <c r="A92" s="88">
        <v>91</v>
      </c>
      <c r="B92" s="144" t="s">
        <v>292</v>
      </c>
      <c r="C92" s="164" t="s">
        <v>455</v>
      </c>
      <c r="D92" s="109" t="s">
        <v>360</v>
      </c>
      <c r="E92" s="109" t="s">
        <v>361</v>
      </c>
      <c r="F92" s="162" t="s">
        <v>318</v>
      </c>
      <c r="G92" s="113">
        <v>10.199999999999999</v>
      </c>
      <c r="H92" s="49"/>
      <c r="I92" s="112">
        <f>ROUND(Tabela14[[#This Row],[Količina]]*Tabela14[[#This Row],[cena/EM]],2)</f>
        <v>0</v>
      </c>
    </row>
    <row r="93" spans="1:9" x14ac:dyDescent="0.25">
      <c r="A93" s="88">
        <v>92</v>
      </c>
      <c r="B93" s="142" t="s">
        <v>292</v>
      </c>
      <c r="C93" s="101" t="s">
        <v>435</v>
      </c>
      <c r="D93" s="102" t="s">
        <v>309</v>
      </c>
      <c r="E93" s="143"/>
      <c r="F93" s="104">
        <f>ROUND(SUM(I94:I101),2)</f>
        <v>0</v>
      </c>
      <c r="G93" s="79"/>
      <c r="H93" s="79"/>
      <c r="I93" s="149"/>
    </row>
    <row r="94" spans="1:9" ht="38.25" x14ac:dyDescent="0.25">
      <c r="A94" s="88">
        <v>93</v>
      </c>
      <c r="B94" s="144" t="s">
        <v>292</v>
      </c>
      <c r="C94" s="107" t="s">
        <v>456</v>
      </c>
      <c r="D94" s="119" t="s">
        <v>363</v>
      </c>
      <c r="E94" s="154"/>
      <c r="F94" s="145" t="s">
        <v>78</v>
      </c>
      <c r="G94" s="118">
        <v>32.6</v>
      </c>
      <c r="H94" s="49"/>
      <c r="I94" s="112">
        <f>ROUND(Tabela14[[#This Row],[Količina]]*Tabela14[[#This Row],[cena/EM]],2)</f>
        <v>0</v>
      </c>
    </row>
    <row r="95" spans="1:9" ht="38.25" x14ac:dyDescent="0.25">
      <c r="A95" s="88">
        <v>94</v>
      </c>
      <c r="B95" s="144" t="s">
        <v>292</v>
      </c>
      <c r="C95" s="107" t="s">
        <v>457</v>
      </c>
      <c r="D95" s="119" t="s">
        <v>366</v>
      </c>
      <c r="E95" s="154"/>
      <c r="F95" s="145" t="s">
        <v>23</v>
      </c>
      <c r="G95" s="118">
        <v>34</v>
      </c>
      <c r="H95" s="49"/>
      <c r="I95" s="112">
        <f>ROUND(Tabela14[[#This Row],[Količina]]*Tabela14[[#This Row],[cena/EM]],2)</f>
        <v>0</v>
      </c>
    </row>
    <row r="96" spans="1:9" ht="25.5" x14ac:dyDescent="0.25">
      <c r="A96" s="88">
        <v>95</v>
      </c>
      <c r="B96" s="144" t="s">
        <v>292</v>
      </c>
      <c r="C96" s="107" t="s">
        <v>458</v>
      </c>
      <c r="D96" s="119" t="s">
        <v>368</v>
      </c>
      <c r="E96" s="154"/>
      <c r="F96" s="145" t="s">
        <v>23</v>
      </c>
      <c r="G96" s="118">
        <v>14.3</v>
      </c>
      <c r="H96" s="49"/>
      <c r="I96" s="112">
        <f>ROUND(Tabela14[[#This Row],[Količina]]*Tabela14[[#This Row],[cena/EM]],2)</f>
        <v>0</v>
      </c>
    </row>
    <row r="97" spans="1:9" ht="38.25" x14ac:dyDescent="0.25">
      <c r="A97" s="88">
        <v>96</v>
      </c>
      <c r="B97" s="144" t="s">
        <v>292</v>
      </c>
      <c r="C97" s="107" t="s">
        <v>459</v>
      </c>
      <c r="D97" s="119" t="s">
        <v>374</v>
      </c>
      <c r="E97" s="119"/>
      <c r="F97" s="145" t="s">
        <v>78</v>
      </c>
      <c r="G97" s="118">
        <v>36.299999999999997</v>
      </c>
      <c r="H97" s="49"/>
      <c r="I97" s="112">
        <f>ROUND(Tabela14[[#This Row],[Količina]]*Tabela14[[#This Row],[cena/EM]],2)</f>
        <v>0</v>
      </c>
    </row>
    <row r="98" spans="1:9" ht="63.75" x14ac:dyDescent="0.25">
      <c r="A98" s="88">
        <v>97</v>
      </c>
      <c r="B98" s="144" t="s">
        <v>292</v>
      </c>
      <c r="C98" s="107" t="s">
        <v>460</v>
      </c>
      <c r="D98" s="114" t="s">
        <v>379</v>
      </c>
      <c r="E98" s="119"/>
      <c r="F98" s="145" t="s">
        <v>78</v>
      </c>
      <c r="G98" s="118">
        <v>32.6</v>
      </c>
      <c r="H98" s="49"/>
      <c r="I98" s="112">
        <f>ROUND(Tabela14[[#This Row],[Količina]]*Tabela14[[#This Row],[cena/EM]],2)</f>
        <v>0</v>
      </c>
    </row>
    <row r="99" spans="1:9" ht="63.75" x14ac:dyDescent="0.25">
      <c r="A99" s="88">
        <v>98</v>
      </c>
      <c r="B99" s="144" t="s">
        <v>292</v>
      </c>
      <c r="C99" s="107" t="s">
        <v>461</v>
      </c>
      <c r="D99" s="114" t="s">
        <v>384</v>
      </c>
      <c r="E99" s="119"/>
      <c r="F99" s="145" t="s">
        <v>23</v>
      </c>
      <c r="G99" s="118">
        <v>34</v>
      </c>
      <c r="H99" s="49"/>
      <c r="I99" s="112">
        <f>ROUND(Tabela14[[#This Row],[Količina]]*Tabela14[[#This Row],[cena/EM]],2)</f>
        <v>0</v>
      </c>
    </row>
    <row r="100" spans="1:9" ht="25.5" x14ac:dyDescent="0.25">
      <c r="A100" s="88">
        <v>99</v>
      </c>
      <c r="B100" s="144" t="s">
        <v>292</v>
      </c>
      <c r="C100" s="107" t="s">
        <v>462</v>
      </c>
      <c r="D100" s="119" t="s">
        <v>389</v>
      </c>
      <c r="E100" s="163"/>
      <c r="F100" s="145" t="s">
        <v>21</v>
      </c>
      <c r="G100" s="118">
        <v>1</v>
      </c>
      <c r="H100" s="49"/>
      <c r="I100" s="112">
        <f>ROUND(Tabela14[[#This Row],[Količina]]*Tabela14[[#This Row],[cena/EM]],2)</f>
        <v>0</v>
      </c>
    </row>
    <row r="101" spans="1:9" ht="25.5" x14ac:dyDescent="0.25">
      <c r="A101" s="88">
        <v>100</v>
      </c>
      <c r="B101" s="144" t="s">
        <v>292</v>
      </c>
      <c r="C101" s="107" t="s">
        <v>463</v>
      </c>
      <c r="D101" s="119" t="s">
        <v>395</v>
      </c>
      <c r="E101" s="163"/>
      <c r="F101" s="145" t="s">
        <v>23</v>
      </c>
      <c r="G101" s="118">
        <v>3</v>
      </c>
      <c r="H101" s="49"/>
      <c r="I101" s="112">
        <f>ROUND(Tabela14[[#This Row],[Količina]]*Tabela14[[#This Row],[cena/EM]],2)</f>
        <v>0</v>
      </c>
    </row>
    <row r="102" spans="1:9" ht="51" x14ac:dyDescent="0.25">
      <c r="A102" s="88">
        <v>101</v>
      </c>
      <c r="B102" s="142" t="s">
        <v>292</v>
      </c>
      <c r="C102" s="101" t="s">
        <v>436</v>
      </c>
      <c r="D102" s="102" t="s">
        <v>311</v>
      </c>
      <c r="E102" s="103" t="s">
        <v>396</v>
      </c>
      <c r="F102" s="104">
        <f>ROUND(SUM(I103),2)</f>
        <v>0</v>
      </c>
      <c r="G102" s="79"/>
      <c r="H102" s="79"/>
      <c r="I102" s="149"/>
    </row>
    <row r="103" spans="1:9" ht="165.75" x14ac:dyDescent="0.25">
      <c r="A103" s="88">
        <v>102</v>
      </c>
      <c r="B103" s="144" t="s">
        <v>292</v>
      </c>
      <c r="C103" s="107" t="s">
        <v>464</v>
      </c>
      <c r="D103" s="119" t="s">
        <v>398</v>
      </c>
      <c r="E103" s="115"/>
      <c r="F103" s="145" t="s">
        <v>354</v>
      </c>
      <c r="G103" s="118">
        <v>4337</v>
      </c>
      <c r="H103" s="49"/>
      <c r="I103" s="112">
        <f>ROUND(Tabela14[[#This Row],[Količina]]*Tabela14[[#This Row],[cena/EM]],2)</f>
        <v>0</v>
      </c>
    </row>
    <row r="104" spans="1:9" x14ac:dyDescent="0.25">
      <c r="A104" s="88">
        <v>103</v>
      </c>
      <c r="B104" s="142" t="s">
        <v>292</v>
      </c>
      <c r="C104" s="101" t="s">
        <v>437</v>
      </c>
      <c r="D104" s="102" t="s">
        <v>313</v>
      </c>
      <c r="E104" s="143"/>
      <c r="F104" s="104">
        <f>ROUND(SUM(I105),2)</f>
        <v>0</v>
      </c>
      <c r="G104" s="105"/>
      <c r="H104" s="105"/>
      <c r="I104" s="149"/>
    </row>
    <row r="105" spans="1:9" ht="102" x14ac:dyDescent="0.25">
      <c r="A105" s="88">
        <v>104</v>
      </c>
      <c r="B105" s="144" t="s">
        <v>292</v>
      </c>
      <c r="C105" s="107" t="s">
        <v>465</v>
      </c>
      <c r="D105" s="119" t="s">
        <v>466</v>
      </c>
      <c r="E105" s="119"/>
      <c r="F105" s="166" t="s">
        <v>78</v>
      </c>
      <c r="G105" s="118">
        <v>27.7</v>
      </c>
      <c r="H105" s="49"/>
      <c r="I105" s="112">
        <f>ROUND(Tabela14[[#This Row],[Količina]]*Tabela14[[#This Row],[cena/EM]],2)</f>
        <v>0</v>
      </c>
    </row>
  </sheetData>
  <sheetProtection algorithmName="SHA-512" hashValue="2iK6ZTWnCMsI/VPnzAytDpN7wrmVxmSXkld8e84ntKcULQ7m6d91du4D2CFek7ffwkKAKu9ivm4xVoaAKikUYA==" saltValue="342o1PK/QwCO3zF1f79B/w==" spinCount="100000" sheet="1" objects="1" scenarios="1"/>
  <conditionalFormatting sqref="H14:H17 H19:H24 H26:H28 H30:H31 H33:H34 H36:H48 H50:H57 H59:H60 H62:H63 H74:H77 H79:H82 H84:H86 H88:H89 H91:H92 H94:H101 H103 H105">
    <cfRule type="containsBlanks" dxfId="197" priority="2">
      <formula>LEN(TRIM(H14))=0</formula>
    </cfRule>
  </conditionalFormatting>
  <dataValidations count="1">
    <dataValidation type="custom" allowBlank="1" showInputMessage="1" showErrorMessage="1" errorTitle="Preverite vnos" error="Ceno na EM je potrebno vnesti zaokroženo  na dve decimalni mesti." sqref="H105:H1048576 H14:H17 H19:H24 H26:H28 H30:H31 H33:H34 H36:H48 H50:H57 H59:H60 H62:H63 H74:H77 H79:H82 H84:H86 H88:H89 H91:H92 H94:H101 H103 H1:H12" xr:uid="{00000000-0002-0000-0200-000000000000}">
      <formula1>H1=ROUND(H1,2)</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14"/>
  <sheetViews>
    <sheetView zoomScale="106" zoomScaleNormal="106" workbookViewId="0">
      <selection activeCell="D2" sqref="D2"/>
    </sheetView>
  </sheetViews>
  <sheetFormatPr defaultColWidth="9.140625" defaultRowHeight="12.75" x14ac:dyDescent="0.25"/>
  <cols>
    <col min="1" max="1" width="7.28515625" style="11" bestFit="1" customWidth="1"/>
    <col min="2" max="2" width="8" style="14" customWidth="1"/>
    <col min="3" max="3" width="10.7109375" style="12" bestFit="1" customWidth="1"/>
    <col min="4" max="4" width="65.7109375" style="13" customWidth="1"/>
    <col min="5" max="5" width="40.7109375" style="11" customWidth="1"/>
    <col min="6" max="6" width="15.7109375" style="15" customWidth="1"/>
    <col min="7" max="7" width="12.7109375" style="11" customWidth="1"/>
    <col min="8" max="8" width="12.7109375" style="16" customWidth="1"/>
    <col min="9" max="9" width="15.7109375" style="11" customWidth="1"/>
    <col min="10" max="16384" width="9.140625" style="11"/>
  </cols>
  <sheetData>
    <row r="1" spans="1:9" s="10" customFormat="1" x14ac:dyDescent="0.25">
      <c r="A1" s="84" t="s">
        <v>0</v>
      </c>
      <c r="B1" s="85" t="s">
        <v>14</v>
      </c>
      <c r="C1" s="85" t="s">
        <v>15</v>
      </c>
      <c r="D1" s="86" t="s">
        <v>16</v>
      </c>
      <c r="E1" s="84" t="s">
        <v>17</v>
      </c>
      <c r="F1" s="87" t="s">
        <v>18</v>
      </c>
      <c r="G1" s="84" t="s">
        <v>19</v>
      </c>
      <c r="H1" s="87" t="s">
        <v>20</v>
      </c>
      <c r="I1" s="84" t="s">
        <v>13</v>
      </c>
    </row>
    <row r="2" spans="1:9" x14ac:dyDescent="0.25">
      <c r="A2" s="88">
        <v>1</v>
      </c>
      <c r="B2" s="136" t="s">
        <v>467</v>
      </c>
      <c r="C2" s="90" t="s">
        <v>468</v>
      </c>
      <c r="D2" s="91" t="s">
        <v>469</v>
      </c>
      <c r="E2" s="92"/>
      <c r="F2" s="93">
        <f>ROUND(F3,2)</f>
        <v>0</v>
      </c>
      <c r="G2" s="94"/>
      <c r="H2" s="93"/>
      <c r="I2" s="95"/>
    </row>
    <row r="3" spans="1:9" x14ac:dyDescent="0.25">
      <c r="A3" s="88">
        <v>2</v>
      </c>
      <c r="B3" s="137" t="s">
        <v>467</v>
      </c>
      <c r="C3" s="61" t="s">
        <v>470</v>
      </c>
      <c r="D3" s="97" t="s">
        <v>471</v>
      </c>
      <c r="E3" s="98"/>
      <c r="F3" s="62">
        <f>ROUND(SUM(F4:F21),2)</f>
        <v>0</v>
      </c>
      <c r="G3" s="62"/>
      <c r="H3" s="62"/>
      <c r="I3" s="99"/>
    </row>
    <row r="4" spans="1:9" x14ac:dyDescent="0.25">
      <c r="A4" s="88">
        <v>3</v>
      </c>
      <c r="B4" s="168" t="s">
        <v>467</v>
      </c>
      <c r="C4" s="131" t="s">
        <v>472</v>
      </c>
      <c r="D4" s="139" t="s">
        <v>297</v>
      </c>
      <c r="E4" s="139"/>
      <c r="F4" s="132">
        <f>ROUND(F22,2)</f>
        <v>0</v>
      </c>
      <c r="G4" s="132"/>
      <c r="H4" s="132"/>
      <c r="I4" s="132"/>
    </row>
    <row r="5" spans="1:9" x14ac:dyDescent="0.25">
      <c r="A5" s="88">
        <v>4</v>
      </c>
      <c r="B5" s="168" t="s">
        <v>467</v>
      </c>
      <c r="C5" s="131" t="s">
        <v>473</v>
      </c>
      <c r="D5" s="139" t="s">
        <v>474</v>
      </c>
      <c r="E5" s="140"/>
      <c r="F5" s="132">
        <f>ROUND(F24,2)</f>
        <v>0</v>
      </c>
      <c r="G5" s="132"/>
      <c r="H5" s="132"/>
      <c r="I5" s="141"/>
    </row>
    <row r="6" spans="1:9" x14ac:dyDescent="0.25">
      <c r="A6" s="88">
        <v>5</v>
      </c>
      <c r="B6" s="168" t="s">
        <v>467</v>
      </c>
      <c r="C6" s="131" t="s">
        <v>475</v>
      </c>
      <c r="D6" s="158" t="s">
        <v>476</v>
      </c>
      <c r="E6" s="159"/>
      <c r="F6" s="132">
        <f>ROUND(F39,2)</f>
        <v>0</v>
      </c>
      <c r="G6" s="174"/>
      <c r="H6" s="174"/>
      <c r="I6" s="175"/>
    </row>
    <row r="7" spans="1:9" x14ac:dyDescent="0.25">
      <c r="A7" s="88">
        <v>6</v>
      </c>
      <c r="B7" s="168" t="s">
        <v>467</v>
      </c>
      <c r="C7" s="131" t="s">
        <v>477</v>
      </c>
      <c r="D7" s="158" t="s">
        <v>478</v>
      </c>
      <c r="E7" s="160"/>
      <c r="F7" s="132">
        <f>ROUND(F49,2)</f>
        <v>0</v>
      </c>
      <c r="G7" s="176"/>
      <c r="H7" s="177"/>
      <c r="I7" s="175"/>
    </row>
    <row r="8" spans="1:9" x14ac:dyDescent="0.25">
      <c r="A8" s="88">
        <v>7</v>
      </c>
      <c r="B8" s="168" t="s">
        <v>467</v>
      </c>
      <c r="C8" s="131" t="s">
        <v>479</v>
      </c>
      <c r="D8" s="158" t="s">
        <v>480</v>
      </c>
      <c r="E8" s="160"/>
      <c r="F8" s="132">
        <f>ROUND(F62,2)</f>
        <v>0</v>
      </c>
      <c r="G8" s="176"/>
      <c r="H8" s="177"/>
      <c r="I8" s="175"/>
    </row>
    <row r="9" spans="1:9" x14ac:dyDescent="0.25">
      <c r="A9" s="88">
        <v>8</v>
      </c>
      <c r="B9" s="168" t="s">
        <v>467</v>
      </c>
      <c r="C9" s="131" t="s">
        <v>481</v>
      </c>
      <c r="D9" s="158" t="s">
        <v>305</v>
      </c>
      <c r="E9" s="160"/>
      <c r="F9" s="132">
        <f>ROUND(F65,2)</f>
        <v>0</v>
      </c>
      <c r="G9" s="176"/>
      <c r="H9" s="177"/>
      <c r="I9" s="175"/>
    </row>
    <row r="10" spans="1:9" x14ac:dyDescent="0.25">
      <c r="A10" s="88">
        <v>9</v>
      </c>
      <c r="B10" s="168" t="s">
        <v>467</v>
      </c>
      <c r="C10" s="131" t="s">
        <v>482</v>
      </c>
      <c r="D10" s="158" t="s">
        <v>483</v>
      </c>
      <c r="E10" s="160"/>
      <c r="F10" s="132">
        <f>ROUND(F68,2)</f>
        <v>0</v>
      </c>
      <c r="G10" s="176"/>
      <c r="H10" s="177"/>
      <c r="I10" s="175"/>
    </row>
    <row r="11" spans="1:9" x14ac:dyDescent="0.25">
      <c r="A11" s="88">
        <v>10</v>
      </c>
      <c r="B11" s="168" t="s">
        <v>467</v>
      </c>
      <c r="C11" s="131" t="s">
        <v>484</v>
      </c>
      <c r="D11" s="158" t="s">
        <v>485</v>
      </c>
      <c r="E11" s="160"/>
      <c r="F11" s="132">
        <f>ROUND(F71,2)</f>
        <v>0</v>
      </c>
      <c r="G11" s="176"/>
      <c r="H11" s="177"/>
      <c r="I11" s="175"/>
    </row>
    <row r="12" spans="1:9" x14ac:dyDescent="0.25">
      <c r="A12" s="88">
        <v>11</v>
      </c>
      <c r="B12" s="168" t="s">
        <v>467</v>
      </c>
      <c r="C12" s="131" t="s">
        <v>486</v>
      </c>
      <c r="D12" s="158" t="s">
        <v>487</v>
      </c>
      <c r="E12" s="160"/>
      <c r="F12" s="132">
        <f>ROUND(F77,2)</f>
        <v>0</v>
      </c>
      <c r="G12" s="176"/>
      <c r="H12" s="177"/>
      <c r="I12" s="175"/>
    </row>
    <row r="13" spans="1:9" x14ac:dyDescent="0.25">
      <c r="A13" s="88">
        <v>12</v>
      </c>
      <c r="B13" s="168" t="s">
        <v>467</v>
      </c>
      <c r="C13" s="131" t="s">
        <v>488</v>
      </c>
      <c r="D13" s="158" t="s">
        <v>489</v>
      </c>
      <c r="E13" s="160"/>
      <c r="F13" s="132">
        <f>ROUND(F80,2)</f>
        <v>0</v>
      </c>
      <c r="G13" s="176"/>
      <c r="H13" s="177"/>
      <c r="I13" s="175"/>
    </row>
    <row r="14" spans="1:9" x14ac:dyDescent="0.25">
      <c r="A14" s="88">
        <v>13</v>
      </c>
      <c r="B14" s="168" t="s">
        <v>467</v>
      </c>
      <c r="C14" s="131" t="s">
        <v>490</v>
      </c>
      <c r="D14" s="158" t="s">
        <v>491</v>
      </c>
      <c r="E14" s="160"/>
      <c r="F14" s="132">
        <f>ROUND(F86,2)</f>
        <v>0</v>
      </c>
      <c r="G14" s="176"/>
      <c r="H14" s="177"/>
      <c r="I14" s="175"/>
    </row>
    <row r="15" spans="1:9" x14ac:dyDescent="0.25">
      <c r="A15" s="88">
        <v>14</v>
      </c>
      <c r="B15" s="168" t="s">
        <v>467</v>
      </c>
      <c r="C15" s="131" t="s">
        <v>492</v>
      </c>
      <c r="D15" s="158" t="s">
        <v>493</v>
      </c>
      <c r="E15" s="160"/>
      <c r="F15" s="132">
        <f>ROUND(F91,2)</f>
        <v>0</v>
      </c>
      <c r="G15" s="176"/>
      <c r="H15" s="177"/>
      <c r="I15" s="175"/>
    </row>
    <row r="16" spans="1:9" x14ac:dyDescent="0.25">
      <c r="A16" s="88">
        <v>15</v>
      </c>
      <c r="B16" s="168" t="s">
        <v>467</v>
      </c>
      <c r="C16" s="131" t="s">
        <v>494</v>
      </c>
      <c r="D16" s="158" t="s">
        <v>495</v>
      </c>
      <c r="E16" s="160"/>
      <c r="F16" s="132">
        <f>ROUND(F95,2)</f>
        <v>0</v>
      </c>
      <c r="G16" s="176"/>
      <c r="H16" s="177"/>
      <c r="I16" s="175"/>
    </row>
    <row r="17" spans="1:9" x14ac:dyDescent="0.25">
      <c r="A17" s="88">
        <v>16</v>
      </c>
      <c r="B17" s="168" t="s">
        <v>467</v>
      </c>
      <c r="C17" s="131" t="s">
        <v>496</v>
      </c>
      <c r="D17" s="158" t="s">
        <v>497</v>
      </c>
      <c r="E17" s="160"/>
      <c r="F17" s="132">
        <f>ROUND(F97,2)</f>
        <v>0</v>
      </c>
      <c r="G17" s="176"/>
      <c r="H17" s="177"/>
      <c r="I17" s="175"/>
    </row>
    <row r="18" spans="1:9" x14ac:dyDescent="0.25">
      <c r="A18" s="88">
        <v>17</v>
      </c>
      <c r="B18" s="168" t="s">
        <v>467</v>
      </c>
      <c r="C18" s="131" t="s">
        <v>498</v>
      </c>
      <c r="D18" s="158" t="s">
        <v>313</v>
      </c>
      <c r="E18" s="160"/>
      <c r="F18" s="132">
        <f>ROUND(F101,2)</f>
        <v>0</v>
      </c>
      <c r="G18" s="176"/>
      <c r="H18" s="177"/>
      <c r="I18" s="175"/>
    </row>
    <row r="19" spans="1:9" x14ac:dyDescent="0.25">
      <c r="A19" s="88">
        <v>18</v>
      </c>
      <c r="B19" s="168" t="s">
        <v>467</v>
      </c>
      <c r="C19" s="131" t="s">
        <v>499</v>
      </c>
      <c r="D19" s="178" t="s">
        <v>500</v>
      </c>
      <c r="E19" s="178"/>
      <c r="F19" s="132">
        <f>ROUND(F105,2)</f>
        <v>0</v>
      </c>
      <c r="G19" s="179"/>
      <c r="H19" s="177"/>
      <c r="I19" s="179"/>
    </row>
    <row r="20" spans="1:9" x14ac:dyDescent="0.25">
      <c r="A20" s="88">
        <v>19</v>
      </c>
      <c r="B20" s="168" t="s">
        <v>467</v>
      </c>
      <c r="C20" s="131" t="s">
        <v>501</v>
      </c>
      <c r="D20" s="178" t="s">
        <v>309</v>
      </c>
      <c r="E20" s="178"/>
      <c r="F20" s="180">
        <f>ROUND(F109,2)</f>
        <v>0</v>
      </c>
      <c r="G20" s="179"/>
      <c r="H20" s="177"/>
      <c r="I20" s="179"/>
    </row>
    <row r="21" spans="1:9" x14ac:dyDescent="0.25">
      <c r="A21" s="88">
        <v>20</v>
      </c>
      <c r="B21" s="168" t="s">
        <v>467</v>
      </c>
      <c r="C21" s="131" t="s">
        <v>502</v>
      </c>
      <c r="D21" s="158" t="s">
        <v>503</v>
      </c>
      <c r="E21" s="160"/>
      <c r="F21" s="180">
        <f>ROUND(F112,2)</f>
        <v>0</v>
      </c>
      <c r="G21" s="176"/>
      <c r="H21" s="177"/>
      <c r="I21" s="175"/>
    </row>
    <row r="22" spans="1:9" x14ac:dyDescent="0.25">
      <c r="A22" s="88">
        <v>21</v>
      </c>
      <c r="B22" s="142" t="s">
        <v>467</v>
      </c>
      <c r="C22" s="101" t="s">
        <v>472</v>
      </c>
      <c r="D22" s="102" t="s">
        <v>297</v>
      </c>
      <c r="E22" s="143"/>
      <c r="F22" s="104">
        <f>ROUND(SUM(I23:I23),2)</f>
        <v>0</v>
      </c>
      <c r="G22" s="105"/>
      <c r="H22" s="105"/>
      <c r="I22" s="79"/>
    </row>
    <row r="23" spans="1:9" ht="15" x14ac:dyDescent="0.25">
      <c r="A23" s="88">
        <v>22</v>
      </c>
      <c r="B23" s="144" t="s">
        <v>467</v>
      </c>
      <c r="C23" s="107" t="s">
        <v>504</v>
      </c>
      <c r="D23" s="181" t="s">
        <v>505</v>
      </c>
      <c r="E23" s="109"/>
      <c r="F23" s="145" t="s">
        <v>21</v>
      </c>
      <c r="G23" s="146">
        <v>1</v>
      </c>
      <c r="H23" s="49"/>
      <c r="I23" s="112">
        <f>ROUND(Tabela15[[#This Row],[Količina]]*Tabela15[[#This Row],[cena/EM]],2)</f>
        <v>0</v>
      </c>
    </row>
    <row r="24" spans="1:9" ht="76.5" x14ac:dyDescent="0.25">
      <c r="A24" s="88">
        <v>23</v>
      </c>
      <c r="B24" s="142" t="s">
        <v>467</v>
      </c>
      <c r="C24" s="101" t="s">
        <v>473</v>
      </c>
      <c r="D24" s="102" t="s">
        <v>474</v>
      </c>
      <c r="E24" s="103" t="s">
        <v>506</v>
      </c>
      <c r="F24" s="104">
        <f>ROUND(SUM(I25:I38),2)</f>
        <v>0</v>
      </c>
      <c r="G24" s="105"/>
      <c r="H24" s="105"/>
      <c r="I24" s="79"/>
    </row>
    <row r="25" spans="1:9" ht="25.5" x14ac:dyDescent="0.25">
      <c r="A25" s="88">
        <v>24</v>
      </c>
      <c r="B25" s="144" t="s">
        <v>467</v>
      </c>
      <c r="C25" s="107" t="s">
        <v>507</v>
      </c>
      <c r="D25" s="115" t="s">
        <v>508</v>
      </c>
      <c r="E25" s="109" t="s">
        <v>509</v>
      </c>
      <c r="F25" s="110" t="s">
        <v>24</v>
      </c>
      <c r="G25" s="111">
        <v>1</v>
      </c>
      <c r="H25" s="49"/>
      <c r="I25" s="112">
        <f>ROUND(Tabela15[[#This Row],[Količina]]*Tabela15[[#This Row],[cena/EM]],2)</f>
        <v>0</v>
      </c>
    </row>
    <row r="26" spans="1:9" x14ac:dyDescent="0.25">
      <c r="A26" s="88">
        <v>25</v>
      </c>
      <c r="B26" s="144" t="s">
        <v>467</v>
      </c>
      <c r="C26" s="107" t="s">
        <v>510</v>
      </c>
      <c r="D26" s="115" t="s">
        <v>511</v>
      </c>
      <c r="E26" s="109"/>
      <c r="F26" s="110" t="s">
        <v>21</v>
      </c>
      <c r="G26" s="111">
        <v>10</v>
      </c>
      <c r="H26" s="49"/>
      <c r="I26" s="112">
        <f>ROUND(Tabela15[[#This Row],[Količina]]*Tabela15[[#This Row],[cena/EM]],2)</f>
        <v>0</v>
      </c>
    </row>
    <row r="27" spans="1:9" x14ac:dyDescent="0.2">
      <c r="A27" s="88">
        <v>26</v>
      </c>
      <c r="B27" s="144" t="s">
        <v>467</v>
      </c>
      <c r="C27" s="107" t="s">
        <v>512</v>
      </c>
      <c r="D27" s="115" t="s">
        <v>513</v>
      </c>
      <c r="E27" s="109"/>
      <c r="F27" s="182" t="s">
        <v>78</v>
      </c>
      <c r="G27" s="183">
        <v>46.7</v>
      </c>
      <c r="H27" s="49"/>
      <c r="I27" s="112">
        <f>ROUND(Tabela15[[#This Row],[Količina]]*Tabela15[[#This Row],[cena/EM]],2)</f>
        <v>0</v>
      </c>
    </row>
    <row r="28" spans="1:9" x14ac:dyDescent="0.2">
      <c r="A28" s="88">
        <v>27</v>
      </c>
      <c r="B28" s="144" t="s">
        <v>467</v>
      </c>
      <c r="C28" s="107" t="s">
        <v>514</v>
      </c>
      <c r="D28" s="115" t="s">
        <v>515</v>
      </c>
      <c r="E28" s="109"/>
      <c r="F28" s="182" t="s">
        <v>78</v>
      </c>
      <c r="G28" s="183">
        <v>23.07</v>
      </c>
      <c r="H28" s="49"/>
      <c r="I28" s="112">
        <f>ROUND(Tabela15[[#This Row],[Količina]]*Tabela15[[#This Row],[cena/EM]],2)</f>
        <v>0</v>
      </c>
    </row>
    <row r="29" spans="1:9" x14ac:dyDescent="0.2">
      <c r="A29" s="88">
        <v>28</v>
      </c>
      <c r="B29" s="144" t="s">
        <v>467</v>
      </c>
      <c r="C29" s="107" t="s">
        <v>516</v>
      </c>
      <c r="D29" s="115" t="s">
        <v>517</v>
      </c>
      <c r="E29" s="109"/>
      <c r="F29" s="182" t="s">
        <v>78</v>
      </c>
      <c r="G29" s="183">
        <v>89.2</v>
      </c>
      <c r="H29" s="49"/>
      <c r="I29" s="112">
        <f>ROUND(Tabela15[[#This Row],[Količina]]*Tabela15[[#This Row],[cena/EM]],2)</f>
        <v>0</v>
      </c>
    </row>
    <row r="30" spans="1:9" x14ac:dyDescent="0.2">
      <c r="A30" s="88">
        <v>29</v>
      </c>
      <c r="B30" s="144" t="s">
        <v>467</v>
      </c>
      <c r="C30" s="107" t="s">
        <v>518</v>
      </c>
      <c r="D30" s="115" t="s">
        <v>519</v>
      </c>
      <c r="E30" s="109"/>
      <c r="F30" s="182" t="s">
        <v>78</v>
      </c>
      <c r="G30" s="183">
        <v>28.42</v>
      </c>
      <c r="H30" s="49"/>
      <c r="I30" s="112">
        <f>ROUND(Tabela15[[#This Row],[Količina]]*Tabela15[[#This Row],[cena/EM]],2)</f>
        <v>0</v>
      </c>
    </row>
    <row r="31" spans="1:9" x14ac:dyDescent="0.2">
      <c r="A31" s="88">
        <v>30</v>
      </c>
      <c r="B31" s="144" t="s">
        <v>467</v>
      </c>
      <c r="C31" s="107" t="s">
        <v>520</v>
      </c>
      <c r="D31" s="115" t="s">
        <v>521</v>
      </c>
      <c r="E31" s="109"/>
      <c r="F31" s="182" t="s">
        <v>21</v>
      </c>
      <c r="G31" s="183">
        <v>6</v>
      </c>
      <c r="H31" s="49"/>
      <c r="I31" s="112">
        <f>ROUND(Tabela15[[#This Row],[Količina]]*Tabela15[[#This Row],[cena/EM]],2)</f>
        <v>0</v>
      </c>
    </row>
    <row r="32" spans="1:9" x14ac:dyDescent="0.2">
      <c r="A32" s="88">
        <v>31</v>
      </c>
      <c r="B32" s="144" t="s">
        <v>467</v>
      </c>
      <c r="C32" s="107" t="s">
        <v>522</v>
      </c>
      <c r="D32" s="115" t="s">
        <v>523</v>
      </c>
      <c r="E32" s="109"/>
      <c r="F32" s="182" t="s">
        <v>21</v>
      </c>
      <c r="G32" s="183">
        <v>6</v>
      </c>
      <c r="H32" s="49"/>
      <c r="I32" s="112">
        <f>ROUND(Tabela15[[#This Row],[Količina]]*Tabela15[[#This Row],[cena/EM]],2)</f>
        <v>0</v>
      </c>
    </row>
    <row r="33" spans="1:9" x14ac:dyDescent="0.2">
      <c r="A33" s="88">
        <v>32</v>
      </c>
      <c r="B33" s="144" t="s">
        <v>467</v>
      </c>
      <c r="C33" s="107" t="s">
        <v>524</v>
      </c>
      <c r="D33" s="115" t="s">
        <v>525</v>
      </c>
      <c r="E33" s="115"/>
      <c r="F33" s="166" t="s">
        <v>21</v>
      </c>
      <c r="G33" s="183">
        <v>12</v>
      </c>
      <c r="H33" s="49"/>
      <c r="I33" s="112">
        <f>ROUND(Tabela15[[#This Row],[Količina]]*Tabela15[[#This Row],[cena/EM]],2)</f>
        <v>0</v>
      </c>
    </row>
    <row r="34" spans="1:9" x14ac:dyDescent="0.2">
      <c r="A34" s="88">
        <v>33</v>
      </c>
      <c r="B34" s="144" t="s">
        <v>467</v>
      </c>
      <c r="C34" s="107" t="s">
        <v>526</v>
      </c>
      <c r="D34" s="115" t="s">
        <v>527</v>
      </c>
      <c r="E34" s="115"/>
      <c r="F34" s="166" t="s">
        <v>78</v>
      </c>
      <c r="G34" s="183">
        <v>36.840000000000003</v>
      </c>
      <c r="H34" s="49"/>
      <c r="I34" s="112">
        <f>ROUND(Tabela15[[#This Row],[Količina]]*Tabela15[[#This Row],[cena/EM]],2)</f>
        <v>0</v>
      </c>
    </row>
    <row r="35" spans="1:9" x14ac:dyDescent="0.2">
      <c r="A35" s="88">
        <v>34</v>
      </c>
      <c r="B35" s="144" t="s">
        <v>467</v>
      </c>
      <c r="C35" s="107" t="s">
        <v>528</v>
      </c>
      <c r="D35" s="115" t="s">
        <v>529</v>
      </c>
      <c r="E35" s="184"/>
      <c r="F35" s="166" t="s">
        <v>318</v>
      </c>
      <c r="G35" s="183">
        <v>0.6</v>
      </c>
      <c r="H35" s="49"/>
      <c r="I35" s="112">
        <f>ROUND(Tabela15[[#This Row],[Količina]]*Tabela15[[#This Row],[cena/EM]],2)</f>
        <v>0</v>
      </c>
    </row>
    <row r="36" spans="1:9" x14ac:dyDescent="0.2">
      <c r="A36" s="88">
        <v>35</v>
      </c>
      <c r="B36" s="144" t="s">
        <v>467</v>
      </c>
      <c r="C36" s="107" t="s">
        <v>530</v>
      </c>
      <c r="D36" s="115" t="s">
        <v>531</v>
      </c>
      <c r="E36" s="184"/>
      <c r="F36" s="166" t="s">
        <v>78</v>
      </c>
      <c r="G36" s="183">
        <v>30</v>
      </c>
      <c r="H36" s="49"/>
      <c r="I36" s="112">
        <f>ROUND(Tabela15[[#This Row],[Količina]]*Tabela15[[#This Row],[cena/EM]],2)</f>
        <v>0</v>
      </c>
    </row>
    <row r="37" spans="1:9" x14ac:dyDescent="0.2">
      <c r="A37" s="88">
        <v>36</v>
      </c>
      <c r="B37" s="144" t="s">
        <v>467</v>
      </c>
      <c r="C37" s="107" t="s">
        <v>532</v>
      </c>
      <c r="D37" s="115" t="s">
        <v>533</v>
      </c>
      <c r="E37" s="184"/>
      <c r="F37" s="166" t="s">
        <v>78</v>
      </c>
      <c r="G37" s="183">
        <v>107.48</v>
      </c>
      <c r="H37" s="49"/>
      <c r="I37" s="112">
        <f>ROUND(Tabela15[[#This Row],[Količina]]*Tabela15[[#This Row],[cena/EM]],2)</f>
        <v>0</v>
      </c>
    </row>
    <row r="38" spans="1:9" ht="25.5" x14ac:dyDescent="0.25">
      <c r="A38" s="88">
        <v>37</v>
      </c>
      <c r="B38" s="144" t="s">
        <v>467</v>
      </c>
      <c r="C38" s="107" t="s">
        <v>534</v>
      </c>
      <c r="D38" s="115" t="s">
        <v>535</v>
      </c>
      <c r="E38" s="185" t="s">
        <v>536</v>
      </c>
      <c r="F38" s="166" t="s">
        <v>318</v>
      </c>
      <c r="G38" s="113">
        <v>45</v>
      </c>
      <c r="H38" s="49"/>
      <c r="I38" s="112">
        <f>ROUND(Tabela15[[#This Row],[Količina]]*Tabela15[[#This Row],[cena/EM]],2)</f>
        <v>0</v>
      </c>
    </row>
    <row r="39" spans="1:9" x14ac:dyDescent="0.25">
      <c r="A39" s="88">
        <v>38</v>
      </c>
      <c r="B39" s="142" t="s">
        <v>467</v>
      </c>
      <c r="C39" s="101" t="s">
        <v>475</v>
      </c>
      <c r="D39" s="102" t="s">
        <v>476</v>
      </c>
      <c r="E39" s="143"/>
      <c r="F39" s="104">
        <f>ROUND(SUM(I40:I48),2)</f>
        <v>0</v>
      </c>
      <c r="G39" s="79"/>
      <c r="H39" s="79"/>
      <c r="I39" s="149"/>
    </row>
    <row r="40" spans="1:9" ht="25.5" x14ac:dyDescent="0.25">
      <c r="A40" s="88">
        <v>39</v>
      </c>
      <c r="B40" s="144" t="s">
        <v>467</v>
      </c>
      <c r="C40" s="107" t="s">
        <v>537</v>
      </c>
      <c r="D40" s="115" t="s">
        <v>538</v>
      </c>
      <c r="E40" s="115" t="s">
        <v>539</v>
      </c>
      <c r="F40" s="120" t="s">
        <v>318</v>
      </c>
      <c r="G40" s="113">
        <v>9.1999999999999993</v>
      </c>
      <c r="H40" s="49"/>
      <c r="I40" s="112">
        <f>ROUND(Tabela15[[#This Row],[Količina]]*Tabela15[[#This Row],[cena/EM]],2)</f>
        <v>0</v>
      </c>
    </row>
    <row r="41" spans="1:9" ht="25.5" x14ac:dyDescent="0.25">
      <c r="A41" s="88">
        <v>40</v>
      </c>
      <c r="B41" s="144" t="s">
        <v>467</v>
      </c>
      <c r="C41" s="107" t="s">
        <v>540</v>
      </c>
      <c r="D41" s="115" t="s">
        <v>541</v>
      </c>
      <c r="E41" s="185" t="s">
        <v>542</v>
      </c>
      <c r="F41" s="120" t="s">
        <v>78</v>
      </c>
      <c r="G41" s="113">
        <v>50</v>
      </c>
      <c r="H41" s="49"/>
      <c r="I41" s="112">
        <f>ROUND(Tabela15[[#This Row],[Količina]]*Tabela15[[#This Row],[cena/EM]],2)</f>
        <v>0</v>
      </c>
    </row>
    <row r="42" spans="1:9" ht="76.5" x14ac:dyDescent="0.25">
      <c r="A42" s="88">
        <v>41</v>
      </c>
      <c r="B42" s="144" t="s">
        <v>467</v>
      </c>
      <c r="C42" s="107" t="s">
        <v>543</v>
      </c>
      <c r="D42" s="185" t="s">
        <v>544</v>
      </c>
      <c r="E42" s="115" t="s">
        <v>545</v>
      </c>
      <c r="F42" s="120" t="s">
        <v>78</v>
      </c>
      <c r="G42" s="113">
        <v>19.71</v>
      </c>
      <c r="H42" s="49"/>
      <c r="I42" s="112">
        <f>ROUND(Tabela15[[#This Row],[Količina]]*Tabela15[[#This Row],[cena/EM]],2)</f>
        <v>0</v>
      </c>
    </row>
    <row r="43" spans="1:9" ht="102" x14ac:dyDescent="0.25">
      <c r="A43" s="88">
        <v>42</v>
      </c>
      <c r="B43" s="144" t="s">
        <v>467</v>
      </c>
      <c r="C43" s="107" t="s">
        <v>546</v>
      </c>
      <c r="D43" s="185" t="s">
        <v>547</v>
      </c>
      <c r="E43" s="115" t="s">
        <v>548</v>
      </c>
      <c r="F43" s="166" t="s">
        <v>78</v>
      </c>
      <c r="G43" s="113">
        <v>61.79</v>
      </c>
      <c r="H43" s="49"/>
      <c r="I43" s="112">
        <f>ROUND(Tabela15[[#This Row],[Količina]]*Tabela15[[#This Row],[cena/EM]],2)</f>
        <v>0</v>
      </c>
    </row>
    <row r="44" spans="1:9" ht="89.25" x14ac:dyDescent="0.25">
      <c r="A44" s="88">
        <v>43</v>
      </c>
      <c r="B44" s="144" t="s">
        <v>467</v>
      </c>
      <c r="C44" s="107" t="s">
        <v>549</v>
      </c>
      <c r="D44" s="185" t="s">
        <v>550</v>
      </c>
      <c r="E44" s="115" t="s">
        <v>551</v>
      </c>
      <c r="F44" s="166" t="s">
        <v>78</v>
      </c>
      <c r="G44" s="113">
        <v>3.7</v>
      </c>
      <c r="H44" s="49"/>
      <c r="I44" s="112">
        <f>ROUND(Tabela15[[#This Row],[Količina]]*Tabela15[[#This Row],[cena/EM]],2)</f>
        <v>0</v>
      </c>
    </row>
    <row r="45" spans="1:9" x14ac:dyDescent="0.25">
      <c r="A45" s="88">
        <v>44</v>
      </c>
      <c r="B45" s="144" t="s">
        <v>467</v>
      </c>
      <c r="C45" s="107" t="s">
        <v>552</v>
      </c>
      <c r="D45" s="115" t="s">
        <v>553</v>
      </c>
      <c r="E45" s="117" t="s">
        <v>554</v>
      </c>
      <c r="F45" s="166" t="s">
        <v>21</v>
      </c>
      <c r="G45" s="113">
        <v>7</v>
      </c>
      <c r="H45" s="49"/>
      <c r="I45" s="112">
        <f>ROUND(Tabela15[[#This Row],[Količina]]*Tabela15[[#This Row],[cena/EM]],2)</f>
        <v>0</v>
      </c>
    </row>
    <row r="46" spans="1:9" x14ac:dyDescent="0.25">
      <c r="A46" s="88">
        <v>45</v>
      </c>
      <c r="B46" s="144" t="s">
        <v>467</v>
      </c>
      <c r="C46" s="107" t="s">
        <v>555</v>
      </c>
      <c r="D46" s="115" t="s">
        <v>556</v>
      </c>
      <c r="E46" s="117"/>
      <c r="F46" s="166" t="s">
        <v>21</v>
      </c>
      <c r="G46" s="113">
        <v>15</v>
      </c>
      <c r="H46" s="49"/>
      <c r="I46" s="112">
        <f>ROUND(Tabela15[[#This Row],[Količina]]*Tabela15[[#This Row],[cena/EM]],2)</f>
        <v>0</v>
      </c>
    </row>
    <row r="47" spans="1:9" ht="25.5" x14ac:dyDescent="0.25">
      <c r="A47" s="88">
        <v>46</v>
      </c>
      <c r="B47" s="144" t="s">
        <v>467</v>
      </c>
      <c r="C47" s="107" t="s">
        <v>557</v>
      </c>
      <c r="D47" s="115" t="s">
        <v>558</v>
      </c>
      <c r="E47" s="115"/>
      <c r="F47" s="166" t="s">
        <v>78</v>
      </c>
      <c r="G47" s="113">
        <v>101</v>
      </c>
      <c r="H47" s="49"/>
      <c r="I47" s="112">
        <f>ROUND(Tabela15[[#This Row],[Količina]]*Tabela15[[#This Row],[cena/EM]],2)</f>
        <v>0</v>
      </c>
    </row>
    <row r="48" spans="1:9" x14ac:dyDescent="0.2">
      <c r="A48" s="88">
        <v>47</v>
      </c>
      <c r="B48" s="144" t="s">
        <v>467</v>
      </c>
      <c r="C48" s="107" t="s">
        <v>559</v>
      </c>
      <c r="D48" s="115" t="s">
        <v>560</v>
      </c>
      <c r="E48" s="117" t="s">
        <v>561</v>
      </c>
      <c r="F48" s="186" t="s">
        <v>509</v>
      </c>
      <c r="G48" s="187">
        <v>1</v>
      </c>
      <c r="H48" s="49"/>
      <c r="I48" s="112">
        <f>ROUND(Tabela15[[#This Row],[Količina]]*Tabela15[[#This Row],[cena/EM]],2)</f>
        <v>0</v>
      </c>
    </row>
    <row r="49" spans="1:9" x14ac:dyDescent="0.25">
      <c r="A49" s="88">
        <v>48</v>
      </c>
      <c r="B49" s="142" t="s">
        <v>467</v>
      </c>
      <c r="C49" s="101" t="s">
        <v>477</v>
      </c>
      <c r="D49" s="102" t="s">
        <v>478</v>
      </c>
      <c r="E49" s="143"/>
      <c r="F49" s="104">
        <f>ROUND(SUM(I50:I61),2)</f>
        <v>0</v>
      </c>
      <c r="G49" s="105"/>
      <c r="H49" s="105"/>
      <c r="I49" s="149"/>
    </row>
    <row r="50" spans="1:9" x14ac:dyDescent="0.2">
      <c r="A50" s="88">
        <v>49</v>
      </c>
      <c r="B50" s="144" t="s">
        <v>467</v>
      </c>
      <c r="C50" s="107" t="s">
        <v>562</v>
      </c>
      <c r="D50" s="115" t="s">
        <v>563</v>
      </c>
      <c r="E50" s="117" t="s">
        <v>564</v>
      </c>
      <c r="F50" s="188" t="s">
        <v>318</v>
      </c>
      <c r="G50" s="189">
        <v>0.5</v>
      </c>
      <c r="H50" s="49"/>
      <c r="I50" s="112">
        <f>ROUND(Tabela15[[#This Row],[Količina]]*Tabela15[[#This Row],[cena/EM]],2)</f>
        <v>0</v>
      </c>
    </row>
    <row r="51" spans="1:9" ht="25.5" x14ac:dyDescent="0.2">
      <c r="A51" s="88">
        <v>50</v>
      </c>
      <c r="B51" s="144" t="s">
        <v>467</v>
      </c>
      <c r="C51" s="107" t="s">
        <v>565</v>
      </c>
      <c r="D51" s="115" t="s">
        <v>566</v>
      </c>
      <c r="E51" s="115"/>
      <c r="F51" s="188" t="s">
        <v>318</v>
      </c>
      <c r="G51" s="189">
        <v>4.5999999999999996</v>
      </c>
      <c r="H51" s="49"/>
      <c r="I51" s="112">
        <f>ROUND(Tabela15[[#This Row],[Količina]]*Tabela15[[#This Row],[cena/EM]],2)</f>
        <v>0</v>
      </c>
    </row>
    <row r="52" spans="1:9" x14ac:dyDescent="0.2">
      <c r="A52" s="88">
        <v>51</v>
      </c>
      <c r="B52" s="144" t="s">
        <v>467</v>
      </c>
      <c r="C52" s="107" t="s">
        <v>567</v>
      </c>
      <c r="D52" s="115" t="s">
        <v>568</v>
      </c>
      <c r="E52" s="115"/>
      <c r="F52" s="182" t="s">
        <v>78</v>
      </c>
      <c r="G52" s="189">
        <v>13</v>
      </c>
      <c r="H52" s="49"/>
      <c r="I52" s="112">
        <f>ROUND(Tabela15[[#This Row],[Količina]]*Tabela15[[#This Row],[cena/EM]],2)</f>
        <v>0</v>
      </c>
    </row>
    <row r="53" spans="1:9" x14ac:dyDescent="0.2">
      <c r="A53" s="88">
        <v>52</v>
      </c>
      <c r="B53" s="144" t="s">
        <v>467</v>
      </c>
      <c r="C53" s="107" t="s">
        <v>569</v>
      </c>
      <c r="D53" s="115" t="s">
        <v>570</v>
      </c>
      <c r="E53" s="115" t="s">
        <v>564</v>
      </c>
      <c r="F53" s="188" t="s">
        <v>318</v>
      </c>
      <c r="G53" s="189">
        <v>0.5</v>
      </c>
      <c r="H53" s="49"/>
      <c r="I53" s="112">
        <f>ROUND(Tabela15[[#This Row],[Količina]]*Tabela15[[#This Row],[cena/EM]],2)</f>
        <v>0</v>
      </c>
    </row>
    <row r="54" spans="1:9" x14ac:dyDescent="0.2">
      <c r="A54" s="88">
        <v>53</v>
      </c>
      <c r="B54" s="144" t="s">
        <v>467</v>
      </c>
      <c r="C54" s="107" t="s">
        <v>571</v>
      </c>
      <c r="D54" s="115" t="s">
        <v>572</v>
      </c>
      <c r="E54" s="115"/>
      <c r="F54" s="188" t="s">
        <v>318</v>
      </c>
      <c r="G54" s="189">
        <v>3.6</v>
      </c>
      <c r="H54" s="49"/>
      <c r="I54" s="112">
        <f>ROUND(Tabela15[[#This Row],[Količina]]*Tabela15[[#This Row],[cena/EM]],2)</f>
        <v>0</v>
      </c>
    </row>
    <row r="55" spans="1:9" x14ac:dyDescent="0.2">
      <c r="A55" s="88">
        <v>54</v>
      </c>
      <c r="B55" s="144" t="s">
        <v>467</v>
      </c>
      <c r="C55" s="107" t="s">
        <v>573</v>
      </c>
      <c r="D55" s="115" t="s">
        <v>574</v>
      </c>
      <c r="E55" s="115"/>
      <c r="F55" s="182" t="s">
        <v>21</v>
      </c>
      <c r="G55" s="190">
        <v>2</v>
      </c>
      <c r="H55" s="49"/>
      <c r="I55" s="112">
        <f>ROUND(Tabela15[[#This Row],[Količina]]*Tabela15[[#This Row],[cena/EM]],2)</f>
        <v>0</v>
      </c>
    </row>
    <row r="56" spans="1:9" ht="25.5" x14ac:dyDescent="0.2">
      <c r="A56" s="88">
        <v>55</v>
      </c>
      <c r="B56" s="144" t="s">
        <v>467</v>
      </c>
      <c r="C56" s="107" t="s">
        <v>575</v>
      </c>
      <c r="D56" s="115" t="s">
        <v>576</v>
      </c>
      <c r="E56" s="117" t="s">
        <v>577</v>
      </c>
      <c r="F56" s="188" t="s">
        <v>23</v>
      </c>
      <c r="G56" s="190">
        <v>4.5</v>
      </c>
      <c r="H56" s="49"/>
      <c r="I56" s="112">
        <f>ROUND(Tabela15[[#This Row],[Količina]]*Tabela15[[#This Row],[cena/EM]],2)</f>
        <v>0</v>
      </c>
    </row>
    <row r="57" spans="1:9" ht="25.5" x14ac:dyDescent="0.2">
      <c r="A57" s="88">
        <v>56</v>
      </c>
      <c r="B57" s="144" t="s">
        <v>467</v>
      </c>
      <c r="C57" s="107" t="s">
        <v>578</v>
      </c>
      <c r="D57" s="115" t="s">
        <v>579</v>
      </c>
      <c r="E57" s="117" t="s">
        <v>580</v>
      </c>
      <c r="F57" s="188" t="s">
        <v>23</v>
      </c>
      <c r="G57" s="190">
        <v>0.7</v>
      </c>
      <c r="H57" s="49"/>
      <c r="I57" s="112">
        <f>ROUND(Tabela15[[#This Row],[Količina]]*Tabela15[[#This Row],[cena/EM]],2)</f>
        <v>0</v>
      </c>
    </row>
    <row r="58" spans="1:9" ht="25.5" x14ac:dyDescent="0.2">
      <c r="A58" s="88">
        <v>57</v>
      </c>
      <c r="B58" s="144" t="s">
        <v>467</v>
      </c>
      <c r="C58" s="107" t="s">
        <v>581</v>
      </c>
      <c r="D58" s="115" t="s">
        <v>582</v>
      </c>
      <c r="E58" s="117" t="s">
        <v>583</v>
      </c>
      <c r="F58" s="188" t="s">
        <v>23</v>
      </c>
      <c r="G58" s="190">
        <v>7.6</v>
      </c>
      <c r="H58" s="49"/>
      <c r="I58" s="112">
        <f>ROUND(Tabela15[[#This Row],[Količina]]*Tabela15[[#This Row],[cena/EM]],2)</f>
        <v>0</v>
      </c>
    </row>
    <row r="59" spans="1:9" ht="25.5" x14ac:dyDescent="0.2">
      <c r="A59" s="88">
        <v>58</v>
      </c>
      <c r="B59" s="144" t="s">
        <v>467</v>
      </c>
      <c r="C59" s="107" t="s">
        <v>584</v>
      </c>
      <c r="D59" s="115" t="s">
        <v>585</v>
      </c>
      <c r="E59" s="117" t="s">
        <v>586</v>
      </c>
      <c r="F59" s="188" t="s">
        <v>23</v>
      </c>
      <c r="G59" s="190">
        <v>12.7</v>
      </c>
      <c r="H59" s="49"/>
      <c r="I59" s="112">
        <f>ROUND(Tabela15[[#This Row],[Količina]]*Tabela15[[#This Row],[cena/EM]],2)</f>
        <v>0</v>
      </c>
    </row>
    <row r="60" spans="1:9" x14ac:dyDescent="0.2">
      <c r="A60" s="88">
        <v>59</v>
      </c>
      <c r="B60" s="144" t="s">
        <v>467</v>
      </c>
      <c r="C60" s="107" t="s">
        <v>587</v>
      </c>
      <c r="D60" s="115" t="s">
        <v>588</v>
      </c>
      <c r="E60" s="115"/>
      <c r="F60" s="188" t="s">
        <v>21</v>
      </c>
      <c r="G60" s="190">
        <v>1</v>
      </c>
      <c r="H60" s="49"/>
      <c r="I60" s="112">
        <f>ROUND(Tabela15[[#This Row],[Količina]]*Tabela15[[#This Row],[cena/EM]],2)</f>
        <v>0</v>
      </c>
    </row>
    <row r="61" spans="1:9" ht="25.5" x14ac:dyDescent="0.2">
      <c r="A61" s="88">
        <v>60</v>
      </c>
      <c r="B61" s="144" t="s">
        <v>467</v>
      </c>
      <c r="C61" s="107" t="s">
        <v>589</v>
      </c>
      <c r="D61" s="115" t="s">
        <v>590</v>
      </c>
      <c r="E61" s="115"/>
      <c r="F61" s="188" t="s">
        <v>23</v>
      </c>
      <c r="G61" s="190">
        <v>3.3</v>
      </c>
      <c r="H61" s="49"/>
      <c r="I61" s="112">
        <f>ROUND(Tabela15[[#This Row],[Količina]]*Tabela15[[#This Row],[cena/EM]],2)</f>
        <v>0</v>
      </c>
    </row>
    <row r="62" spans="1:9" x14ac:dyDescent="0.25">
      <c r="A62" s="88">
        <v>61</v>
      </c>
      <c r="B62" s="142" t="s">
        <v>467</v>
      </c>
      <c r="C62" s="101" t="s">
        <v>479</v>
      </c>
      <c r="D62" s="102" t="s">
        <v>480</v>
      </c>
      <c r="E62" s="102"/>
      <c r="F62" s="104">
        <f>ROUND(SUM(I63:I64),2)</f>
        <v>0</v>
      </c>
      <c r="G62" s="105"/>
      <c r="H62" s="105"/>
      <c r="I62" s="149"/>
    </row>
    <row r="63" spans="1:9" x14ac:dyDescent="0.2">
      <c r="A63" s="88">
        <v>62</v>
      </c>
      <c r="B63" s="144" t="s">
        <v>467</v>
      </c>
      <c r="C63" s="107" t="s">
        <v>591</v>
      </c>
      <c r="D63" s="115" t="s">
        <v>592</v>
      </c>
      <c r="E63" s="115" t="s">
        <v>593</v>
      </c>
      <c r="F63" s="188" t="s">
        <v>78</v>
      </c>
      <c r="G63" s="190">
        <v>130</v>
      </c>
      <c r="H63" s="49"/>
      <c r="I63" s="112">
        <f>ROUND(Tabela15[[#This Row],[Količina]]*Tabela15[[#This Row],[cena/EM]],2)</f>
        <v>0</v>
      </c>
    </row>
    <row r="64" spans="1:9" x14ac:dyDescent="0.2">
      <c r="A64" s="88">
        <v>63</v>
      </c>
      <c r="B64" s="144" t="s">
        <v>467</v>
      </c>
      <c r="C64" s="107" t="s">
        <v>594</v>
      </c>
      <c r="D64" s="115" t="s">
        <v>595</v>
      </c>
      <c r="E64" s="115" t="s">
        <v>596</v>
      </c>
      <c r="F64" s="186" t="s">
        <v>78</v>
      </c>
      <c r="G64" s="190">
        <v>3.5</v>
      </c>
      <c r="H64" s="49"/>
      <c r="I64" s="112">
        <f>ROUND(Tabela15[[#This Row],[Količina]]*Tabela15[[#This Row],[cena/EM]],2)</f>
        <v>0</v>
      </c>
    </row>
    <row r="65" spans="1:9" x14ac:dyDescent="0.25">
      <c r="A65" s="88">
        <v>64</v>
      </c>
      <c r="B65" s="142" t="s">
        <v>467</v>
      </c>
      <c r="C65" s="101" t="s">
        <v>481</v>
      </c>
      <c r="D65" s="102" t="s">
        <v>305</v>
      </c>
      <c r="E65" s="102"/>
      <c r="F65" s="104">
        <f>ROUND(SUM(I66:I67),2)</f>
        <v>0</v>
      </c>
      <c r="G65" s="105"/>
      <c r="H65" s="105"/>
      <c r="I65" s="149"/>
    </row>
    <row r="66" spans="1:9" ht="25.5" x14ac:dyDescent="0.2">
      <c r="A66" s="88">
        <v>65</v>
      </c>
      <c r="B66" s="144" t="s">
        <v>467</v>
      </c>
      <c r="C66" s="107" t="s">
        <v>597</v>
      </c>
      <c r="D66" s="115" t="s">
        <v>598</v>
      </c>
      <c r="E66" s="115" t="s">
        <v>599</v>
      </c>
      <c r="F66" s="188" t="s">
        <v>354</v>
      </c>
      <c r="G66" s="190">
        <v>400</v>
      </c>
      <c r="H66" s="49"/>
      <c r="I66" s="112">
        <f>ROUND(Tabela15[[#This Row],[Količina]]*Tabela15[[#This Row],[cena/EM]],2)</f>
        <v>0</v>
      </c>
    </row>
    <row r="67" spans="1:9" x14ac:dyDescent="0.2">
      <c r="A67" s="88">
        <v>66</v>
      </c>
      <c r="B67" s="144" t="s">
        <v>467</v>
      </c>
      <c r="C67" s="107" t="s">
        <v>600</v>
      </c>
      <c r="D67" s="115" t="s">
        <v>601</v>
      </c>
      <c r="E67" s="115" t="s">
        <v>602</v>
      </c>
      <c r="F67" s="186" t="s">
        <v>354</v>
      </c>
      <c r="G67" s="190">
        <v>3600</v>
      </c>
      <c r="H67" s="49"/>
      <c r="I67" s="112">
        <f>ROUND(Tabela15[[#This Row],[Količina]]*Tabela15[[#This Row],[cena/EM]],2)</f>
        <v>0</v>
      </c>
    </row>
    <row r="68" spans="1:9" x14ac:dyDescent="0.25">
      <c r="A68" s="88">
        <v>67</v>
      </c>
      <c r="B68" s="142" t="s">
        <v>467</v>
      </c>
      <c r="C68" s="101" t="s">
        <v>482</v>
      </c>
      <c r="D68" s="102" t="s">
        <v>483</v>
      </c>
      <c r="E68" s="102"/>
      <c r="F68" s="104">
        <f>ROUND(SUM(I69:I70),2)</f>
        <v>0</v>
      </c>
      <c r="G68" s="105"/>
      <c r="H68" s="105"/>
      <c r="I68" s="149"/>
    </row>
    <row r="69" spans="1:9" ht="25.5" x14ac:dyDescent="0.2">
      <c r="A69" s="88">
        <v>68</v>
      </c>
      <c r="B69" s="144" t="s">
        <v>467</v>
      </c>
      <c r="C69" s="107" t="s">
        <v>603</v>
      </c>
      <c r="D69" s="115" t="s">
        <v>604</v>
      </c>
      <c r="E69" s="115" t="s">
        <v>605</v>
      </c>
      <c r="F69" s="188" t="s">
        <v>318</v>
      </c>
      <c r="G69" s="190">
        <v>35</v>
      </c>
      <c r="H69" s="49"/>
      <c r="I69" s="112">
        <f>ROUND(Tabela15[[#This Row],[Količina]]*Tabela15[[#This Row],[cena/EM]],2)</f>
        <v>0</v>
      </c>
    </row>
    <row r="70" spans="1:9" x14ac:dyDescent="0.2">
      <c r="A70" s="88">
        <v>69</v>
      </c>
      <c r="B70" s="144" t="s">
        <v>467</v>
      </c>
      <c r="C70" s="107" t="s">
        <v>606</v>
      </c>
      <c r="D70" s="115" t="s">
        <v>604</v>
      </c>
      <c r="E70" s="115" t="s">
        <v>596</v>
      </c>
      <c r="F70" s="188" t="s">
        <v>318</v>
      </c>
      <c r="G70" s="190">
        <v>1</v>
      </c>
      <c r="H70" s="49"/>
      <c r="I70" s="112">
        <f>ROUND(Tabela15[[#This Row],[Količina]]*Tabela15[[#This Row],[cena/EM]],2)</f>
        <v>0</v>
      </c>
    </row>
    <row r="71" spans="1:9" ht="114.75" x14ac:dyDescent="0.25">
      <c r="A71" s="88">
        <v>70</v>
      </c>
      <c r="B71" s="142" t="s">
        <v>467</v>
      </c>
      <c r="C71" s="101" t="s">
        <v>484</v>
      </c>
      <c r="D71" s="102" t="s">
        <v>485</v>
      </c>
      <c r="E71" s="103" t="s">
        <v>607</v>
      </c>
      <c r="F71" s="104">
        <f>ROUND(SUM(I72:I76),2)</f>
        <v>0</v>
      </c>
      <c r="G71" s="105"/>
      <c r="H71" s="105"/>
      <c r="I71" s="149"/>
    </row>
    <row r="72" spans="1:9" ht="140.25" x14ac:dyDescent="0.25">
      <c r="A72" s="88">
        <v>71</v>
      </c>
      <c r="B72" s="144" t="s">
        <v>467</v>
      </c>
      <c r="C72" s="107" t="s">
        <v>608</v>
      </c>
      <c r="D72" s="115" t="s">
        <v>609</v>
      </c>
      <c r="E72" s="115" t="s">
        <v>610</v>
      </c>
      <c r="F72" s="116" t="s">
        <v>21</v>
      </c>
      <c r="G72" s="113">
        <v>1</v>
      </c>
      <c r="H72" s="49"/>
      <c r="I72" s="112">
        <f>ROUND(Tabela15[[#This Row],[Količina]]*Tabela15[[#This Row],[cena/EM]],2)</f>
        <v>0</v>
      </c>
    </row>
    <row r="73" spans="1:9" ht="140.25" x14ac:dyDescent="0.25">
      <c r="A73" s="88">
        <v>72</v>
      </c>
      <c r="B73" s="144" t="s">
        <v>467</v>
      </c>
      <c r="C73" s="107" t="s">
        <v>611</v>
      </c>
      <c r="D73" s="115" t="s">
        <v>612</v>
      </c>
      <c r="E73" s="117" t="s">
        <v>613</v>
      </c>
      <c r="F73" s="116" t="s">
        <v>21</v>
      </c>
      <c r="G73" s="113">
        <v>1</v>
      </c>
      <c r="H73" s="49"/>
      <c r="I73" s="112">
        <f>ROUND(Tabela15[[#This Row],[Količina]]*Tabela15[[#This Row],[cena/EM]],2)</f>
        <v>0</v>
      </c>
    </row>
    <row r="74" spans="1:9" ht="89.25" x14ac:dyDescent="0.25">
      <c r="A74" s="88">
        <v>73</v>
      </c>
      <c r="B74" s="144" t="s">
        <v>467</v>
      </c>
      <c r="C74" s="107" t="s">
        <v>614</v>
      </c>
      <c r="D74" s="115" t="s">
        <v>615</v>
      </c>
      <c r="E74" s="117" t="s">
        <v>616</v>
      </c>
      <c r="F74" s="116" t="s">
        <v>21</v>
      </c>
      <c r="G74" s="113">
        <v>3</v>
      </c>
      <c r="H74" s="49"/>
      <c r="I74" s="112">
        <f>ROUND(Tabela15[[#This Row],[Količina]]*Tabela15[[#This Row],[cena/EM]],2)</f>
        <v>0</v>
      </c>
    </row>
    <row r="75" spans="1:9" ht="25.5" x14ac:dyDescent="0.25">
      <c r="A75" s="88">
        <v>74</v>
      </c>
      <c r="B75" s="144" t="s">
        <v>467</v>
      </c>
      <c r="C75" s="107" t="s">
        <v>617</v>
      </c>
      <c r="D75" s="117" t="s">
        <v>618</v>
      </c>
      <c r="E75" s="115" t="s">
        <v>619</v>
      </c>
      <c r="F75" s="116" t="s">
        <v>21</v>
      </c>
      <c r="G75" s="113">
        <v>4</v>
      </c>
      <c r="H75" s="49"/>
      <c r="I75" s="112">
        <f>ROUND(Tabela15[[#This Row],[Količina]]*Tabela15[[#This Row],[cena/EM]],2)</f>
        <v>0</v>
      </c>
    </row>
    <row r="76" spans="1:9" ht="38.25" x14ac:dyDescent="0.25">
      <c r="A76" s="88">
        <v>75</v>
      </c>
      <c r="B76" s="144" t="s">
        <v>467</v>
      </c>
      <c r="C76" s="107" t="s">
        <v>620</v>
      </c>
      <c r="D76" s="117" t="s">
        <v>621</v>
      </c>
      <c r="E76" s="115" t="s">
        <v>622</v>
      </c>
      <c r="F76" s="116" t="s">
        <v>23</v>
      </c>
      <c r="G76" s="113">
        <v>2.9</v>
      </c>
      <c r="H76" s="49"/>
      <c r="I76" s="112">
        <f>ROUND(Tabela15[[#This Row],[Količina]]*Tabela15[[#This Row],[cena/EM]],2)</f>
        <v>0</v>
      </c>
    </row>
    <row r="77" spans="1:9" ht="63.75" x14ac:dyDescent="0.25">
      <c r="A77" s="88">
        <v>76</v>
      </c>
      <c r="B77" s="142" t="s">
        <v>467</v>
      </c>
      <c r="C77" s="101" t="s">
        <v>486</v>
      </c>
      <c r="D77" s="102" t="s">
        <v>487</v>
      </c>
      <c r="E77" s="103" t="s">
        <v>623</v>
      </c>
      <c r="F77" s="104">
        <f>ROUND(SUM(I78:I79),2)</f>
        <v>0</v>
      </c>
      <c r="G77" s="105"/>
      <c r="H77" s="105"/>
      <c r="I77" s="149"/>
    </row>
    <row r="78" spans="1:9" ht="153" x14ac:dyDescent="0.25">
      <c r="A78" s="88">
        <v>77</v>
      </c>
      <c r="B78" s="144" t="s">
        <v>467</v>
      </c>
      <c r="C78" s="107" t="s">
        <v>624</v>
      </c>
      <c r="D78" s="115" t="s">
        <v>625</v>
      </c>
      <c r="E78" s="115" t="s">
        <v>626</v>
      </c>
      <c r="F78" s="116" t="s">
        <v>21</v>
      </c>
      <c r="G78" s="113">
        <v>3</v>
      </c>
      <c r="H78" s="49"/>
      <c r="I78" s="112">
        <f>ROUND(Tabela15[[#This Row],[Količina]]*Tabela15[[#This Row],[cena/EM]],2)</f>
        <v>0</v>
      </c>
    </row>
    <row r="79" spans="1:9" ht="25.5" x14ac:dyDescent="0.25">
      <c r="A79" s="88">
        <v>78</v>
      </c>
      <c r="B79" s="144" t="s">
        <v>467</v>
      </c>
      <c r="C79" s="107" t="s">
        <v>627</v>
      </c>
      <c r="D79" s="115" t="s">
        <v>628</v>
      </c>
      <c r="E79" s="115" t="s">
        <v>629</v>
      </c>
      <c r="F79" s="116" t="s">
        <v>78</v>
      </c>
      <c r="G79" s="113">
        <v>8.6</v>
      </c>
      <c r="H79" s="49"/>
      <c r="I79" s="112">
        <f>ROUND(Tabela15[[#This Row],[Količina]]*Tabela15[[#This Row],[cena/EM]],2)</f>
        <v>0</v>
      </c>
    </row>
    <row r="80" spans="1:9" ht="51" x14ac:dyDescent="0.25">
      <c r="A80" s="88">
        <v>79</v>
      </c>
      <c r="B80" s="142" t="s">
        <v>467</v>
      </c>
      <c r="C80" s="101" t="s">
        <v>488</v>
      </c>
      <c r="D80" s="102" t="s">
        <v>489</v>
      </c>
      <c r="E80" s="103" t="s">
        <v>630</v>
      </c>
      <c r="F80" s="104">
        <f>ROUND(SUM(I81:I85),2)</f>
        <v>0</v>
      </c>
      <c r="G80" s="105"/>
      <c r="H80" s="105"/>
      <c r="I80" s="149"/>
    </row>
    <row r="81" spans="1:9" ht="187.5" customHeight="1" x14ac:dyDescent="0.25">
      <c r="A81" s="88">
        <v>80</v>
      </c>
      <c r="B81" s="144" t="s">
        <v>467</v>
      </c>
      <c r="C81" s="107" t="s">
        <v>631</v>
      </c>
      <c r="D81" s="115" t="s">
        <v>632</v>
      </c>
      <c r="E81" s="115" t="s">
        <v>633</v>
      </c>
      <c r="F81" s="110" t="s">
        <v>21</v>
      </c>
      <c r="G81" s="113">
        <v>5</v>
      </c>
      <c r="H81" s="49"/>
      <c r="I81" s="112">
        <f>ROUND(Tabela15[[#This Row],[Količina]]*Tabela15[[#This Row],[cena/EM]],2)</f>
        <v>0</v>
      </c>
    </row>
    <row r="82" spans="1:9" ht="186.75" customHeight="1" x14ac:dyDescent="0.25">
      <c r="A82" s="88">
        <v>81</v>
      </c>
      <c r="B82" s="144" t="s">
        <v>467</v>
      </c>
      <c r="C82" s="107" t="s">
        <v>634</v>
      </c>
      <c r="D82" s="115" t="s">
        <v>635</v>
      </c>
      <c r="E82" s="115" t="s">
        <v>636</v>
      </c>
      <c r="F82" s="110" t="s">
        <v>21</v>
      </c>
      <c r="G82" s="113">
        <v>1</v>
      </c>
      <c r="H82" s="49"/>
      <c r="I82" s="112">
        <f>ROUND(Tabela15[[#This Row],[Količina]]*Tabela15[[#This Row],[cena/EM]],2)</f>
        <v>0</v>
      </c>
    </row>
    <row r="83" spans="1:9" ht="51" x14ac:dyDescent="0.25">
      <c r="A83" s="88">
        <v>82</v>
      </c>
      <c r="B83" s="144" t="s">
        <v>467</v>
      </c>
      <c r="C83" s="107" t="s">
        <v>637</v>
      </c>
      <c r="D83" s="108" t="s">
        <v>638</v>
      </c>
      <c r="E83" s="108" t="s">
        <v>639</v>
      </c>
      <c r="F83" s="166" t="s">
        <v>21</v>
      </c>
      <c r="G83" s="113">
        <v>1</v>
      </c>
      <c r="H83" s="49"/>
      <c r="I83" s="112">
        <f>ROUND(Tabela15[[#This Row],[Količina]]*Tabela15[[#This Row],[cena/EM]],2)</f>
        <v>0</v>
      </c>
    </row>
    <row r="84" spans="1:9" ht="51" x14ac:dyDescent="0.25">
      <c r="A84" s="88">
        <v>83</v>
      </c>
      <c r="B84" s="144" t="s">
        <v>467</v>
      </c>
      <c r="C84" s="107" t="s">
        <v>640</v>
      </c>
      <c r="D84" s="117" t="s">
        <v>641</v>
      </c>
      <c r="E84" s="115"/>
      <c r="F84" s="166" t="s">
        <v>21</v>
      </c>
      <c r="G84" s="113">
        <v>1</v>
      </c>
      <c r="H84" s="49"/>
      <c r="I84" s="112">
        <f>ROUND(Tabela15[[#This Row],[Količina]]*Tabela15[[#This Row],[cena/EM]],2)</f>
        <v>0</v>
      </c>
    </row>
    <row r="85" spans="1:9" ht="25.5" x14ac:dyDescent="0.25">
      <c r="A85" s="88">
        <v>84</v>
      </c>
      <c r="B85" s="144" t="s">
        <v>467</v>
      </c>
      <c r="C85" s="107" t="s">
        <v>642</v>
      </c>
      <c r="D85" s="117" t="s">
        <v>643</v>
      </c>
      <c r="E85" s="115" t="s">
        <v>644</v>
      </c>
      <c r="F85" s="166" t="s">
        <v>21</v>
      </c>
      <c r="G85" s="113">
        <v>1</v>
      </c>
      <c r="H85" s="49"/>
      <c r="I85" s="112">
        <f>ROUND(Tabela15[[#This Row],[Količina]]*Tabela15[[#This Row],[cena/EM]],2)</f>
        <v>0</v>
      </c>
    </row>
    <row r="86" spans="1:9" x14ac:dyDescent="0.25">
      <c r="A86" s="88">
        <v>85</v>
      </c>
      <c r="B86" s="142" t="s">
        <v>467</v>
      </c>
      <c r="C86" s="101" t="s">
        <v>490</v>
      </c>
      <c r="D86" s="102" t="s">
        <v>491</v>
      </c>
      <c r="E86" s="103" t="s">
        <v>645</v>
      </c>
      <c r="F86" s="104">
        <f>ROUND(SUM(I87:I90),2)</f>
        <v>0</v>
      </c>
      <c r="G86" s="105"/>
      <c r="H86" s="105"/>
      <c r="I86" s="149"/>
    </row>
    <row r="87" spans="1:9" ht="38.25" x14ac:dyDescent="0.25">
      <c r="A87" s="88">
        <v>86</v>
      </c>
      <c r="B87" s="144" t="s">
        <v>467</v>
      </c>
      <c r="C87" s="107" t="s">
        <v>646</v>
      </c>
      <c r="D87" s="115" t="s">
        <v>647</v>
      </c>
      <c r="E87" s="115" t="s">
        <v>648</v>
      </c>
      <c r="F87" s="166" t="s">
        <v>78</v>
      </c>
      <c r="G87" s="190">
        <v>95</v>
      </c>
      <c r="H87" s="49"/>
      <c r="I87" s="112">
        <f>ROUND(Tabela15[[#This Row],[Količina]]*Tabela15[[#This Row],[cena/EM]],2)</f>
        <v>0</v>
      </c>
    </row>
    <row r="88" spans="1:9" ht="25.5" x14ac:dyDescent="0.25">
      <c r="A88" s="88">
        <v>87</v>
      </c>
      <c r="B88" s="144" t="s">
        <v>467</v>
      </c>
      <c r="C88" s="107" t="s">
        <v>649</v>
      </c>
      <c r="D88" s="115" t="s">
        <v>650</v>
      </c>
      <c r="E88" s="115"/>
      <c r="F88" s="166" t="s">
        <v>78</v>
      </c>
      <c r="G88" s="190">
        <v>96</v>
      </c>
      <c r="H88" s="49"/>
      <c r="I88" s="112">
        <f>ROUND(Tabela15[[#This Row],[Količina]]*Tabela15[[#This Row],[cena/EM]],2)</f>
        <v>0</v>
      </c>
    </row>
    <row r="89" spans="1:9" ht="25.5" x14ac:dyDescent="0.25">
      <c r="A89" s="88">
        <v>88</v>
      </c>
      <c r="B89" s="144" t="s">
        <v>467</v>
      </c>
      <c r="C89" s="107" t="s">
        <v>651</v>
      </c>
      <c r="D89" s="115" t="s">
        <v>652</v>
      </c>
      <c r="E89" s="115"/>
      <c r="F89" s="166" t="s">
        <v>23</v>
      </c>
      <c r="G89" s="190">
        <v>42</v>
      </c>
      <c r="H89" s="49"/>
      <c r="I89" s="112">
        <f>ROUND(Tabela15[[#This Row],[Količina]]*Tabela15[[#This Row],[cena/EM]],2)</f>
        <v>0</v>
      </c>
    </row>
    <row r="90" spans="1:9" ht="51" x14ac:dyDescent="0.25">
      <c r="A90" s="88">
        <v>89</v>
      </c>
      <c r="B90" s="144" t="s">
        <v>467</v>
      </c>
      <c r="C90" s="107" t="s">
        <v>653</v>
      </c>
      <c r="D90" s="114" t="s">
        <v>654</v>
      </c>
      <c r="E90" s="115" t="s">
        <v>655</v>
      </c>
      <c r="F90" s="191" t="s">
        <v>78</v>
      </c>
      <c r="G90" s="190">
        <v>3.6</v>
      </c>
      <c r="H90" s="49"/>
      <c r="I90" s="112">
        <f>ROUND(Tabela15[[#This Row],[Količina]]*Tabela15[[#This Row],[cena/EM]],2)</f>
        <v>0</v>
      </c>
    </row>
    <row r="91" spans="1:9" x14ac:dyDescent="0.25">
      <c r="A91" s="88">
        <v>90</v>
      </c>
      <c r="B91" s="142" t="s">
        <v>467</v>
      </c>
      <c r="C91" s="101" t="s">
        <v>492</v>
      </c>
      <c r="D91" s="102" t="s">
        <v>493</v>
      </c>
      <c r="E91" s="103"/>
      <c r="F91" s="104">
        <f>ROUND(SUM(I92:I94),2)</f>
        <v>0</v>
      </c>
      <c r="G91" s="105"/>
      <c r="H91" s="105"/>
      <c r="I91" s="149"/>
    </row>
    <row r="92" spans="1:9" ht="38.25" x14ac:dyDescent="0.25">
      <c r="A92" s="88">
        <v>91</v>
      </c>
      <c r="B92" s="144" t="s">
        <v>467</v>
      </c>
      <c r="C92" s="107" t="s">
        <v>656</v>
      </c>
      <c r="D92" s="115" t="s">
        <v>657</v>
      </c>
      <c r="E92" s="115" t="s">
        <v>658</v>
      </c>
      <c r="F92" s="166" t="s">
        <v>78</v>
      </c>
      <c r="G92" s="113">
        <v>30</v>
      </c>
      <c r="H92" s="49"/>
      <c r="I92" s="112">
        <f>ROUND(Tabela15[[#This Row],[Količina]]*Tabela15[[#This Row],[cena/EM]],2)</f>
        <v>0</v>
      </c>
    </row>
    <row r="93" spans="1:9" ht="38.25" x14ac:dyDescent="0.25">
      <c r="A93" s="88">
        <v>92</v>
      </c>
      <c r="B93" s="144" t="s">
        <v>467</v>
      </c>
      <c r="C93" s="107" t="s">
        <v>659</v>
      </c>
      <c r="D93" s="115" t="s">
        <v>660</v>
      </c>
      <c r="E93" s="115" t="s">
        <v>661</v>
      </c>
      <c r="F93" s="120" t="s">
        <v>78</v>
      </c>
      <c r="G93" s="113">
        <v>72.5</v>
      </c>
      <c r="H93" s="49"/>
      <c r="I93" s="112">
        <f>ROUND(Tabela15[[#This Row],[Količina]]*Tabela15[[#This Row],[cena/EM]],2)</f>
        <v>0</v>
      </c>
    </row>
    <row r="94" spans="1:9" ht="63.75" x14ac:dyDescent="0.25">
      <c r="A94" s="88">
        <v>93</v>
      </c>
      <c r="B94" s="144" t="s">
        <v>467</v>
      </c>
      <c r="C94" s="107" t="s">
        <v>662</v>
      </c>
      <c r="D94" s="185" t="s">
        <v>663</v>
      </c>
      <c r="E94" s="115" t="s">
        <v>664</v>
      </c>
      <c r="F94" s="120" t="s">
        <v>78</v>
      </c>
      <c r="G94" s="113">
        <v>81.5</v>
      </c>
      <c r="H94" s="49"/>
      <c r="I94" s="112">
        <f>ROUND(Tabela15[[#This Row],[Količina]]*Tabela15[[#This Row],[cena/EM]],2)</f>
        <v>0</v>
      </c>
    </row>
    <row r="95" spans="1:9" x14ac:dyDescent="0.25">
      <c r="A95" s="88">
        <v>94</v>
      </c>
      <c r="B95" s="142" t="s">
        <v>467</v>
      </c>
      <c r="C95" s="101" t="s">
        <v>494</v>
      </c>
      <c r="D95" s="102" t="s">
        <v>495</v>
      </c>
      <c r="E95" s="103" t="s">
        <v>665</v>
      </c>
      <c r="F95" s="104">
        <f>ROUND(SUM(I96),2)</f>
        <v>0</v>
      </c>
      <c r="G95" s="105"/>
      <c r="H95" s="105"/>
      <c r="I95" s="149"/>
    </row>
    <row r="96" spans="1:9" ht="25.5" x14ac:dyDescent="0.25">
      <c r="A96" s="88">
        <v>95</v>
      </c>
      <c r="B96" s="144" t="s">
        <v>467</v>
      </c>
      <c r="C96" s="164" t="s">
        <v>666</v>
      </c>
      <c r="D96" s="115" t="s">
        <v>3477</v>
      </c>
      <c r="E96" s="185"/>
      <c r="F96" s="166" t="s">
        <v>78</v>
      </c>
      <c r="G96" s="113">
        <v>327</v>
      </c>
      <c r="H96" s="49"/>
      <c r="I96" s="112">
        <f>ROUND(Tabela15[[#This Row],[Količina]]*Tabela15[[#This Row],[cena/EM]],2)</f>
        <v>0</v>
      </c>
    </row>
    <row r="97" spans="1:9" x14ac:dyDescent="0.25">
      <c r="A97" s="88">
        <v>96</v>
      </c>
      <c r="B97" s="142" t="s">
        <v>467</v>
      </c>
      <c r="C97" s="101" t="s">
        <v>496</v>
      </c>
      <c r="D97" s="102" t="s">
        <v>497</v>
      </c>
      <c r="E97" s="103" t="s">
        <v>667</v>
      </c>
      <c r="F97" s="104">
        <f>ROUND(SUM(I98:I100),2)</f>
        <v>0</v>
      </c>
      <c r="G97" s="105"/>
      <c r="H97" s="105"/>
      <c r="I97" s="149"/>
    </row>
    <row r="98" spans="1:9" ht="25.5" x14ac:dyDescent="0.25">
      <c r="A98" s="88">
        <v>97</v>
      </c>
      <c r="B98" s="144" t="s">
        <v>467</v>
      </c>
      <c r="C98" s="107" t="s">
        <v>668</v>
      </c>
      <c r="D98" s="185" t="s">
        <v>669</v>
      </c>
      <c r="E98" s="115" t="s">
        <v>670</v>
      </c>
      <c r="F98" s="120" t="s">
        <v>21</v>
      </c>
      <c r="G98" s="113">
        <v>2</v>
      </c>
      <c r="H98" s="49"/>
      <c r="I98" s="112">
        <f>ROUND(Tabela15[[#This Row],[Količina]]*Tabela15[[#This Row],[cena/EM]],2)</f>
        <v>0</v>
      </c>
    </row>
    <row r="99" spans="1:9" ht="25.5" x14ac:dyDescent="0.25">
      <c r="A99" s="88">
        <v>98</v>
      </c>
      <c r="B99" s="144" t="s">
        <v>467</v>
      </c>
      <c r="C99" s="107" t="s">
        <v>671</v>
      </c>
      <c r="D99" s="185" t="s">
        <v>672</v>
      </c>
      <c r="E99" s="115" t="s">
        <v>673</v>
      </c>
      <c r="F99" s="120" t="s">
        <v>78</v>
      </c>
      <c r="G99" s="113">
        <v>18.850000000000001</v>
      </c>
      <c r="H99" s="49"/>
      <c r="I99" s="112">
        <f>ROUND(Tabela15[[#This Row],[Količina]]*Tabela15[[#This Row],[cena/EM]],2)</f>
        <v>0</v>
      </c>
    </row>
    <row r="100" spans="1:9" ht="38.25" x14ac:dyDescent="0.25">
      <c r="A100" s="88">
        <v>99</v>
      </c>
      <c r="B100" s="144" t="s">
        <v>467</v>
      </c>
      <c r="C100" s="107" t="s">
        <v>674</v>
      </c>
      <c r="D100" s="185" t="s">
        <v>675</v>
      </c>
      <c r="E100" s="115"/>
      <c r="F100" s="120" t="s">
        <v>78</v>
      </c>
      <c r="G100" s="113">
        <v>23.33</v>
      </c>
      <c r="H100" s="49"/>
      <c r="I100" s="112">
        <f>ROUND(Tabela15[[#This Row],[Količina]]*Tabela15[[#This Row],[cena/EM]],2)</f>
        <v>0</v>
      </c>
    </row>
    <row r="101" spans="1:9" x14ac:dyDescent="0.25">
      <c r="A101" s="88">
        <v>100</v>
      </c>
      <c r="B101" s="142" t="s">
        <v>467</v>
      </c>
      <c r="C101" s="101" t="s">
        <v>498</v>
      </c>
      <c r="D101" s="102" t="s">
        <v>313</v>
      </c>
      <c r="E101" s="103"/>
      <c r="F101" s="104">
        <f>ROUND(SUM(I102:I104),2)</f>
        <v>0</v>
      </c>
      <c r="G101" s="105"/>
      <c r="H101" s="105"/>
      <c r="I101" s="149"/>
    </row>
    <row r="102" spans="1:9" ht="198" customHeight="1" x14ac:dyDescent="0.25">
      <c r="A102" s="88">
        <v>101</v>
      </c>
      <c r="B102" s="144" t="s">
        <v>467</v>
      </c>
      <c r="C102" s="107" t="s">
        <v>676</v>
      </c>
      <c r="D102" s="185" t="s">
        <v>677</v>
      </c>
      <c r="E102" s="115" t="s">
        <v>678</v>
      </c>
      <c r="F102" s="120" t="s">
        <v>21</v>
      </c>
      <c r="G102" s="113">
        <v>1</v>
      </c>
      <c r="H102" s="49"/>
      <c r="I102" s="112">
        <f>ROUND(Tabela15[[#This Row],[Količina]]*Tabela15[[#This Row],[cena/EM]],2)</f>
        <v>0</v>
      </c>
    </row>
    <row r="103" spans="1:9" ht="200.25" customHeight="1" x14ac:dyDescent="0.25">
      <c r="A103" s="88">
        <v>102</v>
      </c>
      <c r="B103" s="144" t="s">
        <v>467</v>
      </c>
      <c r="C103" s="107" t="s">
        <v>679</v>
      </c>
      <c r="D103" s="185" t="s">
        <v>677</v>
      </c>
      <c r="E103" s="115" t="s">
        <v>680</v>
      </c>
      <c r="F103" s="120" t="s">
        <v>21</v>
      </c>
      <c r="G103" s="113">
        <v>1</v>
      </c>
      <c r="H103" s="49"/>
      <c r="I103" s="112">
        <f>ROUND(Tabela15[[#This Row],[Količina]]*Tabela15[[#This Row],[cena/EM]],2)</f>
        <v>0</v>
      </c>
    </row>
    <row r="104" spans="1:9" ht="153" x14ac:dyDescent="0.25">
      <c r="A104" s="88">
        <v>103</v>
      </c>
      <c r="B104" s="144" t="s">
        <v>467</v>
      </c>
      <c r="C104" s="107" t="s">
        <v>681</v>
      </c>
      <c r="D104" s="185" t="s">
        <v>682</v>
      </c>
      <c r="E104" s="115"/>
      <c r="F104" s="120" t="s">
        <v>78</v>
      </c>
      <c r="G104" s="113">
        <v>9.6999999999999993</v>
      </c>
      <c r="H104" s="49"/>
      <c r="I104" s="112">
        <f>ROUND(Tabela15[[#This Row],[Količina]]*Tabela15[[#This Row],[cena/EM]],2)</f>
        <v>0</v>
      </c>
    </row>
    <row r="105" spans="1:9" ht="51" x14ac:dyDescent="0.25">
      <c r="A105" s="88">
        <v>104</v>
      </c>
      <c r="B105" s="142" t="s">
        <v>467</v>
      </c>
      <c r="C105" s="101" t="s">
        <v>499</v>
      </c>
      <c r="D105" s="102" t="s">
        <v>500</v>
      </c>
      <c r="E105" s="103" t="s">
        <v>683</v>
      </c>
      <c r="F105" s="104">
        <f>ROUND(SUM(I106:I108),2)</f>
        <v>0</v>
      </c>
      <c r="G105" s="105"/>
      <c r="H105" s="105"/>
      <c r="I105" s="149"/>
    </row>
    <row r="106" spans="1:9" ht="69.75" customHeight="1" x14ac:dyDescent="0.25">
      <c r="A106" s="88">
        <v>105</v>
      </c>
      <c r="B106" s="144" t="s">
        <v>467</v>
      </c>
      <c r="C106" s="107" t="s">
        <v>684</v>
      </c>
      <c r="D106" s="115" t="s">
        <v>685</v>
      </c>
      <c r="E106" s="115" t="s">
        <v>686</v>
      </c>
      <c r="F106" s="120" t="s">
        <v>78</v>
      </c>
      <c r="G106" s="113">
        <v>288</v>
      </c>
      <c r="H106" s="49"/>
      <c r="I106" s="112">
        <f>ROUND(Tabela15[[#This Row],[Količina]]*Tabela15[[#This Row],[cena/EM]],2)</f>
        <v>0</v>
      </c>
    </row>
    <row r="107" spans="1:9" ht="94.5" customHeight="1" x14ac:dyDescent="0.25">
      <c r="A107" s="88">
        <v>106</v>
      </c>
      <c r="B107" s="144" t="s">
        <v>467</v>
      </c>
      <c r="C107" s="107" t="s">
        <v>687</v>
      </c>
      <c r="D107" s="115" t="s">
        <v>688</v>
      </c>
      <c r="E107" s="193" t="s">
        <v>689</v>
      </c>
      <c r="F107" s="120" t="s">
        <v>78</v>
      </c>
      <c r="G107" s="113">
        <v>30</v>
      </c>
      <c r="H107" s="49"/>
      <c r="I107" s="112">
        <f>ROUND(Tabela15[[#This Row],[Količina]]*Tabela15[[#This Row],[cena/EM]],2)</f>
        <v>0</v>
      </c>
    </row>
    <row r="108" spans="1:9" ht="68.25" customHeight="1" x14ac:dyDescent="0.25">
      <c r="A108" s="88">
        <v>107</v>
      </c>
      <c r="B108" s="144" t="s">
        <v>467</v>
      </c>
      <c r="C108" s="107" t="s">
        <v>690</v>
      </c>
      <c r="D108" s="115" t="s">
        <v>691</v>
      </c>
      <c r="E108" s="115" t="s">
        <v>692</v>
      </c>
      <c r="F108" s="120" t="s">
        <v>78</v>
      </c>
      <c r="G108" s="113">
        <v>48</v>
      </c>
      <c r="H108" s="49"/>
      <c r="I108" s="112">
        <f>ROUND(Tabela15[[#This Row],[Količina]]*Tabela15[[#This Row],[cena/EM]],2)</f>
        <v>0</v>
      </c>
    </row>
    <row r="109" spans="1:9" ht="68.25" customHeight="1" x14ac:dyDescent="0.25">
      <c r="A109" s="88">
        <v>108</v>
      </c>
      <c r="B109" s="142" t="s">
        <v>467</v>
      </c>
      <c r="C109" s="101" t="s">
        <v>501</v>
      </c>
      <c r="D109" s="102" t="s">
        <v>309</v>
      </c>
      <c r="E109" s="103"/>
      <c r="F109" s="104">
        <f>ROUND(SUM(I110:I111),2)</f>
        <v>0</v>
      </c>
      <c r="G109" s="105"/>
      <c r="H109" s="105"/>
      <c r="I109" s="149"/>
    </row>
    <row r="110" spans="1:9" ht="102" x14ac:dyDescent="0.25">
      <c r="A110" s="88">
        <v>109</v>
      </c>
      <c r="B110" s="194"/>
      <c r="C110" s="107" t="s">
        <v>693</v>
      </c>
      <c r="D110" s="193" t="s">
        <v>694</v>
      </c>
      <c r="E110" s="193" t="s">
        <v>695</v>
      </c>
      <c r="F110" s="120" t="s">
        <v>78</v>
      </c>
      <c r="G110" s="195">
        <v>95</v>
      </c>
      <c r="H110" s="49"/>
      <c r="I110" s="112">
        <f>ROUND(Tabela15[[#This Row],[Količina]]*Tabela15[[#This Row],[cena/EM]],2)</f>
        <v>0</v>
      </c>
    </row>
    <row r="111" spans="1:9" ht="63.75" x14ac:dyDescent="0.25">
      <c r="A111" s="88">
        <v>110</v>
      </c>
      <c r="B111" s="194"/>
      <c r="C111" s="107" t="s">
        <v>696</v>
      </c>
      <c r="D111" s="114" t="s">
        <v>384</v>
      </c>
      <c r="E111" s="119" t="s">
        <v>697</v>
      </c>
      <c r="F111" s="145" t="s">
        <v>23</v>
      </c>
      <c r="G111" s="118">
        <v>9.1999999999999993</v>
      </c>
      <c r="H111" s="49"/>
      <c r="I111" s="112">
        <f>ROUND(Tabela15[[#This Row],[Količina]]*Tabela15[[#This Row],[cena/EM]],2)</f>
        <v>0</v>
      </c>
    </row>
    <row r="112" spans="1:9" x14ac:dyDescent="0.25">
      <c r="A112" s="88">
        <v>111</v>
      </c>
      <c r="B112" s="142" t="s">
        <v>467</v>
      </c>
      <c r="C112" s="101" t="s">
        <v>502</v>
      </c>
      <c r="D112" s="102" t="s">
        <v>503</v>
      </c>
      <c r="E112" s="103"/>
      <c r="F112" s="104">
        <f>ROUND(SUM(I113:I114),2)</f>
        <v>0</v>
      </c>
      <c r="G112" s="105"/>
      <c r="H112" s="105"/>
      <c r="I112" s="149"/>
    </row>
    <row r="113" spans="1:9" ht="25.5" x14ac:dyDescent="0.25">
      <c r="A113" s="88">
        <v>112</v>
      </c>
      <c r="B113" s="144" t="s">
        <v>467</v>
      </c>
      <c r="C113" s="107" t="s">
        <v>698</v>
      </c>
      <c r="D113" s="115" t="s">
        <v>699</v>
      </c>
      <c r="E113" s="115"/>
      <c r="F113" s="120" t="s">
        <v>21</v>
      </c>
      <c r="G113" s="113">
        <v>5</v>
      </c>
      <c r="H113" s="49"/>
      <c r="I113" s="112">
        <f>ROUND(Tabela15[[#This Row],[Količina]]*Tabela15[[#This Row],[cena/EM]],2)</f>
        <v>0</v>
      </c>
    </row>
    <row r="114" spans="1:9" x14ac:dyDescent="0.25">
      <c r="A114" s="88">
        <v>113</v>
      </c>
      <c r="B114" s="144" t="s">
        <v>467</v>
      </c>
      <c r="C114" s="107" t="s">
        <v>700</v>
      </c>
      <c r="D114" s="115" t="s">
        <v>701</v>
      </c>
      <c r="E114" s="115"/>
      <c r="F114" s="120" t="s">
        <v>21</v>
      </c>
      <c r="G114" s="113">
        <v>2</v>
      </c>
      <c r="H114" s="49"/>
      <c r="I114" s="112">
        <f>ROUND(Tabela15[[#This Row],[Količina]]*Tabela15[[#This Row],[cena/EM]],2)</f>
        <v>0</v>
      </c>
    </row>
  </sheetData>
  <sheetProtection algorithmName="SHA-512" hashValue="2TvMQchOFTVn0oZGuktmiq64n5uBob8zWyLsXaxJLhzQ7HgQsyjzI/wNgNwCXzm7tbv8ro8/1sZzQ939k/FYuA==" saltValue="tM2ssfTQhvhCaUSSuLl7Jg==" spinCount="100000" sheet="1" objects="1" scenarios="1"/>
  <conditionalFormatting sqref="H23 H25:H38 H40:H48 H50:H61 H63:H64 H66:H67 H69:H70 H72:H76 H78:H79 H81:H85 H87:H90 H92:H94 H96 H98:H100 H102:H104 H106:H108 H110:H111 H113:H114">
    <cfRule type="containsBlanks" dxfId="182" priority="2">
      <formula>LEN(TRIM(H23))=0</formula>
    </cfRule>
  </conditionalFormatting>
  <dataValidations count="1">
    <dataValidation type="custom" allowBlank="1" showInputMessage="1" showErrorMessage="1" errorTitle="Preverite vnos" error="Ceno na EM je potrebno vnesti zaokroženo  na dve decimalni mesti." sqref="H110:H111 H25:H38 H40:H48 H50:H61 H63:H64 H66:H67 H69:H70 H72:H76 H78:H79 H81:H85 H87:H90 H92:H94 H96 H98:H100 H102:H104 H106:H108 H23 H1:H21 H113:H1048576" xr:uid="{00000000-0002-0000-0300-000000000000}">
      <formula1>H1=ROUND(H1,2)</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6"/>
  <sheetViews>
    <sheetView zoomScale="106" zoomScaleNormal="106" workbookViewId="0">
      <selection activeCell="D2" sqref="D2"/>
    </sheetView>
  </sheetViews>
  <sheetFormatPr defaultColWidth="9.140625" defaultRowHeight="12.75" x14ac:dyDescent="0.25"/>
  <cols>
    <col min="1" max="1" width="7.28515625" style="11" bestFit="1" customWidth="1"/>
    <col min="2" max="2" width="8" style="14" customWidth="1"/>
    <col min="3" max="3" width="10.7109375" style="12" bestFit="1" customWidth="1"/>
    <col min="4" max="4" width="65.7109375" style="13" customWidth="1"/>
    <col min="5" max="5" width="40.7109375" style="11" customWidth="1"/>
    <col min="6" max="6" width="15.7109375" style="15" customWidth="1"/>
    <col min="7" max="7" width="12.7109375" style="11" customWidth="1"/>
    <col min="8" max="8" width="12.7109375" style="16" customWidth="1"/>
    <col min="9" max="9" width="15.7109375" style="11" customWidth="1"/>
    <col min="10" max="16384" width="9.140625" style="11"/>
  </cols>
  <sheetData>
    <row r="1" spans="1:9" s="10" customFormat="1" x14ac:dyDescent="0.25">
      <c r="A1" s="198" t="s">
        <v>4</v>
      </c>
      <c r="B1" s="85" t="s">
        <v>14</v>
      </c>
      <c r="C1" s="85" t="s">
        <v>15</v>
      </c>
      <c r="D1" s="86" t="s">
        <v>16</v>
      </c>
      <c r="E1" s="84" t="s">
        <v>17</v>
      </c>
      <c r="F1" s="87" t="s">
        <v>18</v>
      </c>
      <c r="G1" s="84" t="s">
        <v>19</v>
      </c>
      <c r="H1" s="87" t="s">
        <v>20</v>
      </c>
      <c r="I1" s="84" t="s">
        <v>13</v>
      </c>
    </row>
    <row r="2" spans="1:9" x14ac:dyDescent="0.25">
      <c r="A2" s="88">
        <v>1</v>
      </c>
      <c r="B2" s="136" t="s">
        <v>702</v>
      </c>
      <c r="C2" s="90" t="s">
        <v>703</v>
      </c>
      <c r="D2" s="91" t="s">
        <v>704</v>
      </c>
      <c r="E2" s="92"/>
      <c r="F2" s="93">
        <f>ROUND(SUM(F3:F7),2)</f>
        <v>0</v>
      </c>
      <c r="G2" s="94"/>
      <c r="H2" s="93"/>
      <c r="I2" s="95"/>
    </row>
    <row r="3" spans="1:9" x14ac:dyDescent="0.25">
      <c r="A3" s="88">
        <v>2</v>
      </c>
      <c r="B3" s="161" t="s">
        <v>702</v>
      </c>
      <c r="C3" s="61" t="s">
        <v>705</v>
      </c>
      <c r="D3" s="97" t="s">
        <v>297</v>
      </c>
      <c r="E3" s="98"/>
      <c r="F3" s="62">
        <f>ROUND(SUM(F8:F8),2)</f>
        <v>0</v>
      </c>
      <c r="G3" s="62"/>
      <c r="H3" s="62"/>
      <c r="I3" s="99"/>
    </row>
    <row r="4" spans="1:9" x14ac:dyDescent="0.25">
      <c r="A4" s="88">
        <v>3</v>
      </c>
      <c r="B4" s="161" t="s">
        <v>702</v>
      </c>
      <c r="C4" s="61" t="s">
        <v>706</v>
      </c>
      <c r="D4" s="97" t="s">
        <v>707</v>
      </c>
      <c r="E4" s="199"/>
      <c r="F4" s="62">
        <f>ROUND(SUM(F13),2)</f>
        <v>0</v>
      </c>
      <c r="G4" s="200"/>
      <c r="H4" s="200"/>
      <c r="I4" s="201"/>
    </row>
    <row r="5" spans="1:9" x14ac:dyDescent="0.25">
      <c r="A5" s="88">
        <v>4</v>
      </c>
      <c r="B5" s="161" t="s">
        <v>702</v>
      </c>
      <c r="C5" s="61" t="s">
        <v>708</v>
      </c>
      <c r="D5" s="97" t="s">
        <v>299</v>
      </c>
      <c r="E5" s="199"/>
      <c r="F5" s="62">
        <f>ROUND(SUM(F18),2)</f>
        <v>0</v>
      </c>
      <c r="G5" s="200"/>
      <c r="H5" s="200"/>
      <c r="I5" s="201"/>
    </row>
    <row r="6" spans="1:9" x14ac:dyDescent="0.25">
      <c r="A6" s="88">
        <v>5</v>
      </c>
      <c r="B6" s="161" t="s">
        <v>702</v>
      </c>
      <c r="C6" s="61" t="s">
        <v>709</v>
      </c>
      <c r="D6" s="97" t="s">
        <v>301</v>
      </c>
      <c r="E6" s="199"/>
      <c r="F6" s="62">
        <f>ROUND(SUM(F24),2)</f>
        <v>0</v>
      </c>
      <c r="G6" s="200"/>
      <c r="H6" s="200"/>
      <c r="I6" s="201"/>
    </row>
    <row r="7" spans="1:9" x14ac:dyDescent="0.25">
      <c r="A7" s="88">
        <v>6</v>
      </c>
      <c r="B7" s="161" t="s">
        <v>702</v>
      </c>
      <c r="C7" s="61" t="s">
        <v>710</v>
      </c>
      <c r="D7" s="97" t="s">
        <v>711</v>
      </c>
      <c r="E7" s="199"/>
      <c r="F7" s="62">
        <f>ROUND(SUM(F30),2)</f>
        <v>0</v>
      </c>
      <c r="G7" s="200"/>
      <c r="H7" s="200"/>
      <c r="I7" s="201"/>
    </row>
    <row r="8" spans="1:9" x14ac:dyDescent="0.25">
      <c r="A8" s="88">
        <v>7</v>
      </c>
      <c r="B8" s="138" t="s">
        <v>702</v>
      </c>
      <c r="C8" s="131" t="s">
        <v>705</v>
      </c>
      <c r="D8" s="139" t="s">
        <v>297</v>
      </c>
      <c r="E8" s="140"/>
      <c r="F8" s="132">
        <f>ROUND(F9,2)</f>
        <v>0</v>
      </c>
      <c r="G8" s="132"/>
      <c r="H8" s="132"/>
      <c r="I8" s="141"/>
    </row>
    <row r="9" spans="1:9" x14ac:dyDescent="0.25">
      <c r="A9" s="88">
        <v>8</v>
      </c>
      <c r="B9" s="142" t="s">
        <v>702</v>
      </c>
      <c r="C9" s="101" t="s">
        <v>712</v>
      </c>
      <c r="D9" s="102" t="s">
        <v>297</v>
      </c>
      <c r="E9" s="143"/>
      <c r="F9" s="104">
        <f>ROUND(SUM(I10:I12),2)</f>
        <v>0</v>
      </c>
      <c r="G9" s="105"/>
      <c r="H9" s="79"/>
      <c r="I9" s="79"/>
    </row>
    <row r="10" spans="1:9" x14ac:dyDescent="0.25">
      <c r="A10" s="88">
        <v>9</v>
      </c>
      <c r="B10" s="144" t="s">
        <v>702</v>
      </c>
      <c r="C10" s="107" t="s">
        <v>713</v>
      </c>
      <c r="D10" s="119" t="s">
        <v>714</v>
      </c>
      <c r="E10" s="119"/>
      <c r="F10" s="166" t="s">
        <v>21</v>
      </c>
      <c r="G10" s="202">
        <v>15</v>
      </c>
      <c r="H10" s="49"/>
      <c r="I10" s="112">
        <f>ROUND(Tabela16[[#This Row],[Količina]]*Tabela16[[#This Row],[cena/EM]],2)</f>
        <v>0</v>
      </c>
    </row>
    <row r="11" spans="1:9" x14ac:dyDescent="0.25">
      <c r="A11" s="88">
        <v>10</v>
      </c>
      <c r="B11" s="144" t="s">
        <v>702</v>
      </c>
      <c r="C11" s="107" t="s">
        <v>715</v>
      </c>
      <c r="D11" s="119" t="s">
        <v>716</v>
      </c>
      <c r="E11" s="119"/>
      <c r="F11" s="166" t="s">
        <v>21</v>
      </c>
      <c r="G11" s="202">
        <v>1</v>
      </c>
      <c r="H11" s="49"/>
      <c r="I11" s="112">
        <f>ROUND(Tabela16[[#This Row],[Količina]]*Tabela16[[#This Row],[cena/EM]],2)</f>
        <v>0</v>
      </c>
    </row>
    <row r="12" spans="1:9" ht="25.5" x14ac:dyDescent="0.25">
      <c r="A12" s="88">
        <v>11</v>
      </c>
      <c r="B12" s="144" t="s">
        <v>702</v>
      </c>
      <c r="C12" s="107" t="s">
        <v>717</v>
      </c>
      <c r="D12" s="119" t="s">
        <v>718</v>
      </c>
      <c r="E12" s="119" t="s">
        <v>719</v>
      </c>
      <c r="F12" s="166" t="s">
        <v>78</v>
      </c>
      <c r="G12" s="202">
        <v>170</v>
      </c>
      <c r="H12" s="49"/>
      <c r="I12" s="112">
        <f>ROUND(Tabela16[[#This Row],[Količina]]*Tabela16[[#This Row],[cena/EM]],2)</f>
        <v>0</v>
      </c>
    </row>
    <row r="13" spans="1:9" x14ac:dyDescent="0.25">
      <c r="A13" s="88">
        <v>12</v>
      </c>
      <c r="B13" s="138" t="s">
        <v>702</v>
      </c>
      <c r="C13" s="131" t="s">
        <v>706</v>
      </c>
      <c r="D13" s="158" t="s">
        <v>707</v>
      </c>
      <c r="E13" s="160"/>
      <c r="F13" s="132">
        <f>ROUND(F14,2)</f>
        <v>0</v>
      </c>
      <c r="G13" s="176"/>
      <c r="H13" s="176"/>
      <c r="I13" s="175"/>
    </row>
    <row r="14" spans="1:9" ht="70.5" customHeight="1" x14ac:dyDescent="0.25">
      <c r="A14" s="88">
        <v>13</v>
      </c>
      <c r="B14" s="142" t="s">
        <v>702</v>
      </c>
      <c r="C14" s="101" t="s">
        <v>720</v>
      </c>
      <c r="D14" s="102" t="s">
        <v>707</v>
      </c>
      <c r="E14" s="102" t="s">
        <v>3483</v>
      </c>
      <c r="F14" s="104">
        <f>ROUND(SUM(I15:I17),2)</f>
        <v>0</v>
      </c>
      <c r="G14" s="105"/>
      <c r="H14" s="105"/>
      <c r="I14" s="79"/>
    </row>
    <row r="15" spans="1:9" ht="25.5" x14ac:dyDescent="0.25">
      <c r="A15" s="88">
        <v>14</v>
      </c>
      <c r="B15" s="144" t="s">
        <v>702</v>
      </c>
      <c r="C15" s="107" t="s">
        <v>721</v>
      </c>
      <c r="D15" s="119" t="s">
        <v>722</v>
      </c>
      <c r="E15" s="119"/>
      <c r="F15" s="166" t="s">
        <v>21</v>
      </c>
      <c r="G15" s="202">
        <v>148</v>
      </c>
      <c r="H15" s="49"/>
      <c r="I15" s="112">
        <f>ROUND(Tabela16[[#This Row],[Količina]]*Tabela16[[#This Row],[cena/EM]],2)</f>
        <v>0</v>
      </c>
    </row>
    <row r="16" spans="1:9" x14ac:dyDescent="0.25">
      <c r="A16" s="88">
        <v>15</v>
      </c>
      <c r="B16" s="144" t="s">
        <v>702</v>
      </c>
      <c r="C16" s="107" t="s">
        <v>723</v>
      </c>
      <c r="D16" s="119" t="s">
        <v>724</v>
      </c>
      <c r="E16" s="119"/>
      <c r="F16" s="166" t="s">
        <v>23</v>
      </c>
      <c r="G16" s="202">
        <v>45</v>
      </c>
      <c r="H16" s="49"/>
      <c r="I16" s="112">
        <f>ROUND(Tabela16[[#This Row],[Količina]]*Tabela16[[#This Row],[cena/EM]],2)</f>
        <v>0</v>
      </c>
    </row>
    <row r="17" spans="1:9" ht="25.5" x14ac:dyDescent="0.25">
      <c r="A17" s="88">
        <v>16</v>
      </c>
      <c r="B17" s="144" t="s">
        <v>702</v>
      </c>
      <c r="C17" s="107" t="s">
        <v>725</v>
      </c>
      <c r="D17" s="119" t="s">
        <v>726</v>
      </c>
      <c r="E17" s="119"/>
      <c r="F17" s="166" t="s">
        <v>21</v>
      </c>
      <c r="G17" s="202">
        <v>1</v>
      </c>
      <c r="H17" s="49"/>
      <c r="I17" s="112">
        <f>ROUND(Tabela16[[#This Row],[Količina]]*Tabela16[[#This Row],[cena/EM]],2)</f>
        <v>0</v>
      </c>
    </row>
    <row r="18" spans="1:9" x14ac:dyDescent="0.25">
      <c r="A18" s="88">
        <v>17</v>
      </c>
      <c r="B18" s="138" t="s">
        <v>702</v>
      </c>
      <c r="C18" s="131" t="s">
        <v>708</v>
      </c>
      <c r="D18" s="158" t="s">
        <v>299</v>
      </c>
      <c r="E18" s="160"/>
      <c r="F18" s="132">
        <f>ROUND(F19,2)</f>
        <v>0</v>
      </c>
      <c r="G18" s="176"/>
      <c r="H18" s="176"/>
      <c r="I18" s="175"/>
    </row>
    <row r="19" spans="1:9" ht="45" customHeight="1" x14ac:dyDescent="0.25">
      <c r="A19" s="88">
        <v>18</v>
      </c>
      <c r="B19" s="142" t="s">
        <v>702</v>
      </c>
      <c r="C19" s="101" t="s">
        <v>727</v>
      </c>
      <c r="D19" s="102" t="s">
        <v>299</v>
      </c>
      <c r="E19" s="102" t="s">
        <v>728</v>
      </c>
      <c r="F19" s="104">
        <f>ROUND(SUM(I20:I23),2)</f>
        <v>0</v>
      </c>
      <c r="G19" s="105"/>
      <c r="H19" s="105"/>
      <c r="I19" s="79"/>
    </row>
    <row r="20" spans="1:9" ht="25.5" x14ac:dyDescent="0.25">
      <c r="A20" s="88">
        <v>19</v>
      </c>
      <c r="B20" s="144" t="s">
        <v>702</v>
      </c>
      <c r="C20" s="107" t="s">
        <v>729</v>
      </c>
      <c r="D20" s="119" t="s">
        <v>730</v>
      </c>
      <c r="E20" s="154" t="s">
        <v>731</v>
      </c>
      <c r="F20" s="145" t="s">
        <v>318</v>
      </c>
      <c r="G20" s="202">
        <v>1860</v>
      </c>
      <c r="H20" s="49"/>
      <c r="I20" s="112">
        <f>ROUND(Tabela16[[#This Row],[Količina]]*Tabela16[[#This Row],[cena/EM]],2)</f>
        <v>0</v>
      </c>
    </row>
    <row r="21" spans="1:9" ht="25.5" x14ac:dyDescent="0.25">
      <c r="A21" s="88">
        <v>20</v>
      </c>
      <c r="B21" s="144" t="s">
        <v>702</v>
      </c>
      <c r="C21" s="107" t="s">
        <v>732</v>
      </c>
      <c r="D21" s="119" t="s">
        <v>733</v>
      </c>
      <c r="E21" s="109"/>
      <c r="F21" s="110" t="s">
        <v>78</v>
      </c>
      <c r="G21" s="111">
        <v>360</v>
      </c>
      <c r="H21" s="49"/>
      <c r="I21" s="112">
        <f>ROUND(Tabela16[[#This Row],[Količina]]*Tabela16[[#This Row],[cena/EM]],2)</f>
        <v>0</v>
      </c>
    </row>
    <row r="22" spans="1:9" ht="25.5" x14ac:dyDescent="0.25">
      <c r="A22" s="88">
        <v>21</v>
      </c>
      <c r="B22" s="144" t="s">
        <v>702</v>
      </c>
      <c r="C22" s="107" t="s">
        <v>734</v>
      </c>
      <c r="D22" s="119" t="s">
        <v>735</v>
      </c>
      <c r="E22" s="119" t="s">
        <v>736</v>
      </c>
      <c r="F22" s="166" t="s">
        <v>318</v>
      </c>
      <c r="G22" s="202">
        <v>325</v>
      </c>
      <c r="H22" s="49"/>
      <c r="I22" s="112">
        <f>ROUND(Tabela16[[#This Row],[Količina]]*Tabela16[[#This Row],[cena/EM]],2)</f>
        <v>0</v>
      </c>
    </row>
    <row r="23" spans="1:9" ht="25.5" x14ac:dyDescent="0.25">
      <c r="A23" s="88">
        <v>22</v>
      </c>
      <c r="B23" s="144" t="s">
        <v>702</v>
      </c>
      <c r="C23" s="107" t="s">
        <v>737</v>
      </c>
      <c r="D23" s="119" t="s">
        <v>738</v>
      </c>
      <c r="E23" s="119" t="s">
        <v>1749</v>
      </c>
      <c r="F23" s="166" t="s">
        <v>318</v>
      </c>
      <c r="G23" s="202">
        <v>800</v>
      </c>
      <c r="H23" s="49"/>
      <c r="I23" s="112">
        <f>ROUND(Tabela16[[#This Row],[Količina]]*Tabela16[[#This Row],[cena/EM]],2)</f>
        <v>0</v>
      </c>
    </row>
    <row r="24" spans="1:9" x14ac:dyDescent="0.25">
      <c r="A24" s="88">
        <v>23</v>
      </c>
      <c r="B24" s="138" t="s">
        <v>702</v>
      </c>
      <c r="C24" s="131" t="s">
        <v>709</v>
      </c>
      <c r="D24" s="158" t="s">
        <v>301</v>
      </c>
      <c r="E24" s="160"/>
      <c r="F24" s="132">
        <f>ROUND(F25,2)</f>
        <v>0</v>
      </c>
      <c r="G24" s="176"/>
      <c r="H24" s="176"/>
      <c r="I24" s="175"/>
    </row>
    <row r="25" spans="1:9" x14ac:dyDescent="0.25">
      <c r="A25" s="88">
        <v>24</v>
      </c>
      <c r="B25" s="142" t="s">
        <v>702</v>
      </c>
      <c r="C25" s="101" t="s">
        <v>739</v>
      </c>
      <c r="D25" s="102" t="s">
        <v>301</v>
      </c>
      <c r="E25" s="103"/>
      <c r="F25" s="104">
        <f>ROUND(SUM(I26:I29),2)</f>
        <v>0</v>
      </c>
      <c r="G25" s="105"/>
      <c r="H25" s="105"/>
      <c r="I25" s="79"/>
    </row>
    <row r="26" spans="1:9" ht="25.5" x14ac:dyDescent="0.25">
      <c r="A26" s="88">
        <v>25</v>
      </c>
      <c r="B26" s="144" t="s">
        <v>702</v>
      </c>
      <c r="C26" s="107" t="s">
        <v>740</v>
      </c>
      <c r="D26" s="119" t="s">
        <v>741</v>
      </c>
      <c r="E26" s="119" t="s">
        <v>742</v>
      </c>
      <c r="F26" s="166" t="s">
        <v>23</v>
      </c>
      <c r="G26" s="202">
        <v>13.7</v>
      </c>
      <c r="H26" s="49"/>
      <c r="I26" s="112">
        <f>ROUND(Tabela16[[#This Row],[Količina]]*Tabela16[[#This Row],[cena/EM]],2)</f>
        <v>0</v>
      </c>
    </row>
    <row r="27" spans="1:9" ht="38.25" x14ac:dyDescent="0.25">
      <c r="A27" s="88">
        <v>26</v>
      </c>
      <c r="B27" s="144" t="s">
        <v>702</v>
      </c>
      <c r="C27" s="107" t="s">
        <v>743</v>
      </c>
      <c r="D27" s="119" t="s">
        <v>744</v>
      </c>
      <c r="E27" s="185" t="s">
        <v>745</v>
      </c>
      <c r="F27" s="120" t="s">
        <v>23</v>
      </c>
      <c r="G27" s="113">
        <v>60.7</v>
      </c>
      <c r="H27" s="49"/>
      <c r="I27" s="112">
        <f>ROUND(Tabela16[[#This Row],[Količina]]*Tabela16[[#This Row],[cena/EM]],2)</f>
        <v>0</v>
      </c>
    </row>
    <row r="28" spans="1:9" ht="25.5" x14ac:dyDescent="0.25">
      <c r="A28" s="88">
        <v>27</v>
      </c>
      <c r="B28" s="144" t="s">
        <v>702</v>
      </c>
      <c r="C28" s="107" t="s">
        <v>746</v>
      </c>
      <c r="D28" s="185" t="s">
        <v>747</v>
      </c>
      <c r="E28" s="115" t="s">
        <v>748</v>
      </c>
      <c r="F28" s="120" t="s">
        <v>23</v>
      </c>
      <c r="G28" s="113">
        <v>2.2000000000000002</v>
      </c>
      <c r="H28" s="49"/>
      <c r="I28" s="112">
        <f>ROUND(Tabela16[[#This Row],[Količina]]*Tabela16[[#This Row],[cena/EM]],2)</f>
        <v>0</v>
      </c>
    </row>
    <row r="29" spans="1:9" ht="76.5" x14ac:dyDescent="0.25">
      <c r="A29" s="88">
        <v>28</v>
      </c>
      <c r="B29" s="144" t="s">
        <v>702</v>
      </c>
      <c r="C29" s="107" t="s">
        <v>749</v>
      </c>
      <c r="D29" s="109" t="s">
        <v>750</v>
      </c>
      <c r="E29" s="154" t="s">
        <v>751</v>
      </c>
      <c r="F29" s="166" t="s">
        <v>21</v>
      </c>
      <c r="G29" s="202">
        <v>2</v>
      </c>
      <c r="H29" s="49"/>
      <c r="I29" s="112">
        <f>ROUND(Tabela16[[#This Row],[Količina]]*Tabela16[[#This Row],[cena/EM]],2)</f>
        <v>0</v>
      </c>
    </row>
    <row r="30" spans="1:9" x14ac:dyDescent="0.25">
      <c r="A30" s="88">
        <v>29</v>
      </c>
      <c r="B30" s="138" t="s">
        <v>702</v>
      </c>
      <c r="C30" s="131" t="s">
        <v>710</v>
      </c>
      <c r="D30" s="158" t="s">
        <v>711</v>
      </c>
      <c r="E30" s="160"/>
      <c r="F30" s="132">
        <f>ROUND(F31+F41+F44+F49+F62+F65,2)</f>
        <v>0</v>
      </c>
      <c r="G30" s="176"/>
      <c r="H30" s="176"/>
      <c r="I30" s="175"/>
    </row>
    <row r="31" spans="1:9" ht="84.75" customHeight="1" x14ac:dyDescent="0.25">
      <c r="A31" s="88">
        <v>30</v>
      </c>
      <c r="B31" s="142" t="s">
        <v>702</v>
      </c>
      <c r="C31" s="101" t="s">
        <v>752</v>
      </c>
      <c r="D31" s="102" t="s">
        <v>480</v>
      </c>
      <c r="E31" s="102" t="s">
        <v>753</v>
      </c>
      <c r="F31" s="104">
        <f>ROUND(SUM(I32:I40),2)</f>
        <v>0</v>
      </c>
      <c r="G31" s="105"/>
      <c r="H31" s="105"/>
      <c r="I31" s="79"/>
    </row>
    <row r="32" spans="1:9" ht="25.5" x14ac:dyDescent="0.25">
      <c r="A32" s="88">
        <v>31</v>
      </c>
      <c r="B32" s="144" t="s">
        <v>702</v>
      </c>
      <c r="C32" s="107" t="s">
        <v>754</v>
      </c>
      <c r="D32" s="167" t="s">
        <v>755</v>
      </c>
      <c r="E32" s="115" t="s">
        <v>756</v>
      </c>
      <c r="F32" s="166" t="s">
        <v>78</v>
      </c>
      <c r="G32" s="202">
        <v>255.3</v>
      </c>
      <c r="H32" s="49"/>
      <c r="I32" s="112">
        <f>ROUND(Tabela16[[#This Row],[Količina]]*Tabela16[[#This Row],[cena/EM]],2)</f>
        <v>0</v>
      </c>
    </row>
    <row r="33" spans="1:9" x14ac:dyDescent="0.25">
      <c r="A33" s="88">
        <v>32</v>
      </c>
      <c r="B33" s="144" t="s">
        <v>702</v>
      </c>
      <c r="C33" s="107" t="s">
        <v>757</v>
      </c>
      <c r="D33" s="167" t="s">
        <v>758</v>
      </c>
      <c r="E33" s="115" t="s">
        <v>759</v>
      </c>
      <c r="F33" s="166" t="s">
        <v>78</v>
      </c>
      <c r="G33" s="202">
        <v>37.799999999999997</v>
      </c>
      <c r="H33" s="49"/>
      <c r="I33" s="112">
        <f>ROUND(Tabela16[[#This Row],[Količina]]*Tabela16[[#This Row],[cena/EM]],2)</f>
        <v>0</v>
      </c>
    </row>
    <row r="34" spans="1:9" ht="25.5" x14ac:dyDescent="0.25">
      <c r="A34" s="88">
        <v>33</v>
      </c>
      <c r="B34" s="144" t="s">
        <v>702</v>
      </c>
      <c r="C34" s="107" t="s">
        <v>760</v>
      </c>
      <c r="D34" s="167" t="s">
        <v>761</v>
      </c>
      <c r="E34" s="115"/>
      <c r="F34" s="166" t="s">
        <v>78</v>
      </c>
      <c r="G34" s="202">
        <v>17</v>
      </c>
      <c r="H34" s="49"/>
      <c r="I34" s="112">
        <f>ROUND(Tabela16[[#This Row],[Količina]]*Tabela16[[#This Row],[cena/EM]],2)</f>
        <v>0</v>
      </c>
    </row>
    <row r="35" spans="1:9" x14ac:dyDescent="0.25">
      <c r="A35" s="88">
        <v>34</v>
      </c>
      <c r="B35" s="144" t="s">
        <v>702</v>
      </c>
      <c r="C35" s="107" t="s">
        <v>762</v>
      </c>
      <c r="D35" s="119" t="s">
        <v>763</v>
      </c>
      <c r="E35" s="115" t="s">
        <v>764</v>
      </c>
      <c r="F35" s="166" t="s">
        <v>78</v>
      </c>
      <c r="G35" s="202">
        <v>530</v>
      </c>
      <c r="H35" s="49"/>
      <c r="I35" s="112">
        <f>ROUND(Tabela16[[#This Row],[Količina]]*Tabela16[[#This Row],[cena/EM]],2)</f>
        <v>0</v>
      </c>
    </row>
    <row r="36" spans="1:9" x14ac:dyDescent="0.25">
      <c r="A36" s="88">
        <v>35</v>
      </c>
      <c r="B36" s="144" t="s">
        <v>702</v>
      </c>
      <c r="C36" s="107" t="s">
        <v>765</v>
      </c>
      <c r="D36" s="119" t="s">
        <v>766</v>
      </c>
      <c r="E36" s="115" t="s">
        <v>767</v>
      </c>
      <c r="F36" s="166" t="s">
        <v>78</v>
      </c>
      <c r="G36" s="202">
        <v>360</v>
      </c>
      <c r="H36" s="49"/>
      <c r="I36" s="112">
        <f>ROUND(Tabela16[[#This Row],[Količina]]*Tabela16[[#This Row],[cena/EM]],2)</f>
        <v>0</v>
      </c>
    </row>
    <row r="37" spans="1:9" ht="25.5" x14ac:dyDescent="0.25">
      <c r="A37" s="88">
        <v>36</v>
      </c>
      <c r="B37" s="144" t="s">
        <v>702</v>
      </c>
      <c r="C37" s="107" t="s">
        <v>768</v>
      </c>
      <c r="D37" s="119" t="s">
        <v>769</v>
      </c>
      <c r="E37" s="115"/>
      <c r="F37" s="166" t="s">
        <v>78</v>
      </c>
      <c r="G37" s="202">
        <v>7</v>
      </c>
      <c r="H37" s="49"/>
      <c r="I37" s="112">
        <f>ROUND(Tabela16[[#This Row],[Količina]]*Tabela16[[#This Row],[cena/EM]],2)</f>
        <v>0</v>
      </c>
    </row>
    <row r="38" spans="1:9" ht="25.5" x14ac:dyDescent="0.25">
      <c r="A38" s="88">
        <v>37</v>
      </c>
      <c r="B38" s="144" t="s">
        <v>702</v>
      </c>
      <c r="C38" s="107" t="s">
        <v>770</v>
      </c>
      <c r="D38" s="167" t="s">
        <v>771</v>
      </c>
      <c r="E38" s="115" t="s">
        <v>772</v>
      </c>
      <c r="F38" s="166" t="s">
        <v>78</v>
      </c>
      <c r="G38" s="202">
        <v>160</v>
      </c>
      <c r="H38" s="49"/>
      <c r="I38" s="112">
        <f>ROUND(Tabela16[[#This Row],[Količina]]*Tabela16[[#This Row],[cena/EM]],2)</f>
        <v>0</v>
      </c>
    </row>
    <row r="39" spans="1:9" ht="25.5" x14ac:dyDescent="0.25">
      <c r="A39" s="88">
        <v>38</v>
      </c>
      <c r="B39" s="144" t="s">
        <v>702</v>
      </c>
      <c r="C39" s="107" t="s">
        <v>773</v>
      </c>
      <c r="D39" s="167" t="s">
        <v>774</v>
      </c>
      <c r="E39" s="115" t="s">
        <v>775</v>
      </c>
      <c r="F39" s="166" t="s">
        <v>78</v>
      </c>
      <c r="G39" s="202">
        <v>35.5</v>
      </c>
      <c r="H39" s="49"/>
      <c r="I39" s="112">
        <f>ROUND(Tabela16[[#This Row],[Količina]]*Tabela16[[#This Row],[cena/EM]],2)</f>
        <v>0</v>
      </c>
    </row>
    <row r="40" spans="1:9" ht="25.5" x14ac:dyDescent="0.25">
      <c r="A40" s="88">
        <v>39</v>
      </c>
      <c r="B40" s="144" t="s">
        <v>702</v>
      </c>
      <c r="C40" s="107" t="s">
        <v>776</v>
      </c>
      <c r="D40" s="167" t="s">
        <v>777</v>
      </c>
      <c r="E40" s="115" t="s">
        <v>778</v>
      </c>
      <c r="F40" s="166" t="s">
        <v>78</v>
      </c>
      <c r="G40" s="202">
        <v>8</v>
      </c>
      <c r="H40" s="49"/>
      <c r="I40" s="112">
        <f>ROUND(Tabela16[[#This Row],[Količina]]*Tabela16[[#This Row],[cena/EM]],2)</f>
        <v>0</v>
      </c>
    </row>
    <row r="41" spans="1:9" x14ac:dyDescent="0.25">
      <c r="A41" s="88">
        <v>40</v>
      </c>
      <c r="B41" s="142" t="s">
        <v>702</v>
      </c>
      <c r="C41" s="101" t="s">
        <v>779</v>
      </c>
      <c r="D41" s="102" t="s">
        <v>305</v>
      </c>
      <c r="E41" s="102"/>
      <c r="F41" s="104">
        <f>ROUND(SUM(I42:I43),2)</f>
        <v>0</v>
      </c>
      <c r="G41" s="105"/>
      <c r="H41" s="105"/>
      <c r="I41" s="149"/>
    </row>
    <row r="42" spans="1:9" ht="25.5" x14ac:dyDescent="0.25">
      <c r="A42" s="88">
        <v>41</v>
      </c>
      <c r="B42" s="144" t="s">
        <v>702</v>
      </c>
      <c r="C42" s="107" t="s">
        <v>780</v>
      </c>
      <c r="D42" s="114" t="s">
        <v>352</v>
      </c>
      <c r="E42" s="119"/>
      <c r="F42" s="166" t="s">
        <v>354</v>
      </c>
      <c r="G42" s="202">
        <v>21574.79</v>
      </c>
      <c r="H42" s="49"/>
      <c r="I42" s="112">
        <f>ROUND(Tabela16[[#This Row],[Količina]]*Tabela16[[#This Row],[cena/EM]],2)</f>
        <v>0</v>
      </c>
    </row>
    <row r="43" spans="1:9" ht="25.5" x14ac:dyDescent="0.25">
      <c r="A43" s="88">
        <v>42</v>
      </c>
      <c r="B43" s="144" t="s">
        <v>702</v>
      </c>
      <c r="C43" s="107" t="s">
        <v>781</v>
      </c>
      <c r="D43" s="114" t="s">
        <v>356</v>
      </c>
      <c r="E43" s="119"/>
      <c r="F43" s="166" t="s">
        <v>354</v>
      </c>
      <c r="G43" s="202">
        <v>50177.88</v>
      </c>
      <c r="H43" s="49"/>
      <c r="I43" s="112">
        <f>ROUND(Tabela16[[#This Row],[Količina]]*Tabela16[[#This Row],[cena/EM]],2)</f>
        <v>0</v>
      </c>
    </row>
    <row r="44" spans="1:9" ht="81" customHeight="1" x14ac:dyDescent="0.25">
      <c r="A44" s="88">
        <v>43</v>
      </c>
      <c r="B44" s="142" t="s">
        <v>702</v>
      </c>
      <c r="C44" s="101" t="s">
        <v>782</v>
      </c>
      <c r="D44" s="102" t="s">
        <v>307</v>
      </c>
      <c r="E44" s="102" t="s">
        <v>783</v>
      </c>
      <c r="F44" s="104">
        <f>ROUND(SUM(I45:I48),2)</f>
        <v>0</v>
      </c>
      <c r="G44" s="105"/>
      <c r="H44" s="105"/>
      <c r="I44" s="149"/>
    </row>
    <row r="45" spans="1:9" x14ac:dyDescent="0.25">
      <c r="A45" s="88">
        <v>44</v>
      </c>
      <c r="B45" s="144" t="s">
        <v>702</v>
      </c>
      <c r="C45" s="107" t="s">
        <v>784</v>
      </c>
      <c r="D45" s="114" t="s">
        <v>358</v>
      </c>
      <c r="E45" s="119"/>
      <c r="F45" s="166" t="s">
        <v>318</v>
      </c>
      <c r="G45" s="202">
        <v>49</v>
      </c>
      <c r="H45" s="49"/>
      <c r="I45" s="112">
        <f>ROUND(Tabela16[[#This Row],[Količina]]*Tabela16[[#This Row],[cena/EM]],2)</f>
        <v>0</v>
      </c>
    </row>
    <row r="46" spans="1:9" ht="25.5" x14ac:dyDescent="0.25">
      <c r="A46" s="88">
        <v>45</v>
      </c>
      <c r="B46" s="144" t="s">
        <v>702</v>
      </c>
      <c r="C46" s="107" t="s">
        <v>785</v>
      </c>
      <c r="D46" s="119" t="s">
        <v>786</v>
      </c>
      <c r="E46" s="185" t="s">
        <v>787</v>
      </c>
      <c r="F46" s="120" t="s">
        <v>318</v>
      </c>
      <c r="G46" s="113">
        <v>32</v>
      </c>
      <c r="H46" s="49"/>
      <c r="I46" s="112">
        <f>ROUND(Tabela16[[#This Row],[Količina]]*Tabela16[[#This Row],[cena/EM]],2)</f>
        <v>0</v>
      </c>
    </row>
    <row r="47" spans="1:9" ht="25.5" x14ac:dyDescent="0.25">
      <c r="A47" s="88">
        <v>46</v>
      </c>
      <c r="B47" s="144" t="s">
        <v>702</v>
      </c>
      <c r="C47" s="107" t="s">
        <v>788</v>
      </c>
      <c r="D47" s="119" t="s">
        <v>789</v>
      </c>
      <c r="E47" s="185" t="s">
        <v>790</v>
      </c>
      <c r="F47" s="120" t="s">
        <v>318</v>
      </c>
      <c r="G47" s="113">
        <v>6.9</v>
      </c>
      <c r="H47" s="49"/>
      <c r="I47" s="112">
        <f>ROUND(Tabela16[[#This Row],[Količina]]*Tabela16[[#This Row],[cena/EM]],2)</f>
        <v>0</v>
      </c>
    </row>
    <row r="48" spans="1:9" ht="25.5" x14ac:dyDescent="0.25">
      <c r="A48" s="88">
        <v>47</v>
      </c>
      <c r="B48" s="144" t="s">
        <v>702</v>
      </c>
      <c r="C48" s="107" t="s">
        <v>791</v>
      </c>
      <c r="D48" s="119" t="s">
        <v>792</v>
      </c>
      <c r="E48" s="185" t="s">
        <v>793</v>
      </c>
      <c r="F48" s="120" t="s">
        <v>318</v>
      </c>
      <c r="G48" s="113">
        <v>411.5</v>
      </c>
      <c r="H48" s="49"/>
      <c r="I48" s="112">
        <f>ROUND(Tabela16[[#This Row],[Količina]]*Tabela16[[#This Row],[cena/EM]],2)</f>
        <v>0</v>
      </c>
    </row>
    <row r="49" spans="1:9" x14ac:dyDescent="0.25">
      <c r="A49" s="88">
        <v>48</v>
      </c>
      <c r="B49" s="142" t="s">
        <v>702</v>
      </c>
      <c r="C49" s="101" t="s">
        <v>794</v>
      </c>
      <c r="D49" s="102" t="s">
        <v>795</v>
      </c>
      <c r="E49" s="102"/>
      <c r="F49" s="104">
        <f>ROUND(SUM(I50:I61),2)</f>
        <v>0</v>
      </c>
      <c r="G49" s="105"/>
      <c r="H49" s="105"/>
      <c r="I49" s="149"/>
    </row>
    <row r="50" spans="1:9" ht="25.5" x14ac:dyDescent="0.2">
      <c r="A50" s="88">
        <v>49</v>
      </c>
      <c r="B50" s="144" t="s">
        <v>702</v>
      </c>
      <c r="C50" s="164" t="s">
        <v>796</v>
      </c>
      <c r="D50" s="119" t="s">
        <v>797</v>
      </c>
      <c r="E50" s="167" t="s">
        <v>798</v>
      </c>
      <c r="F50" s="182" t="s">
        <v>78</v>
      </c>
      <c r="G50" s="113">
        <v>64</v>
      </c>
      <c r="H50" s="49"/>
      <c r="I50" s="112">
        <f>ROUND(Tabela16[[#This Row],[Količina]]*Tabela16[[#This Row],[cena/EM]],2)</f>
        <v>0</v>
      </c>
    </row>
    <row r="51" spans="1:9" ht="25.5" x14ac:dyDescent="0.25">
      <c r="A51" s="88">
        <v>50</v>
      </c>
      <c r="B51" s="144" t="s">
        <v>702</v>
      </c>
      <c r="C51" s="164" t="s">
        <v>799</v>
      </c>
      <c r="D51" s="119" t="s">
        <v>800</v>
      </c>
      <c r="E51" s="185" t="s">
        <v>801</v>
      </c>
      <c r="F51" s="120" t="s">
        <v>23</v>
      </c>
      <c r="G51" s="113">
        <v>327</v>
      </c>
      <c r="H51" s="49"/>
      <c r="I51" s="112">
        <f>ROUND(Tabela16[[#This Row],[Količina]]*Tabela16[[#This Row],[cena/EM]],2)</f>
        <v>0</v>
      </c>
    </row>
    <row r="52" spans="1:9" ht="25.5" x14ac:dyDescent="0.25">
      <c r="A52" s="88">
        <v>51</v>
      </c>
      <c r="B52" s="144" t="s">
        <v>702</v>
      </c>
      <c r="C52" s="164" t="s">
        <v>802</v>
      </c>
      <c r="D52" s="119" t="s">
        <v>803</v>
      </c>
      <c r="E52" s="185" t="s">
        <v>804</v>
      </c>
      <c r="F52" s="120" t="s">
        <v>23</v>
      </c>
      <c r="G52" s="113">
        <v>336.4</v>
      </c>
      <c r="H52" s="49"/>
      <c r="I52" s="112">
        <f>ROUND(Tabela16[[#This Row],[Količina]]*Tabela16[[#This Row],[cena/EM]],2)</f>
        <v>0</v>
      </c>
    </row>
    <row r="53" spans="1:9" ht="38.25" x14ac:dyDescent="0.25">
      <c r="A53" s="88">
        <v>52</v>
      </c>
      <c r="B53" s="144" t="s">
        <v>702</v>
      </c>
      <c r="C53" s="164" t="s">
        <v>805</v>
      </c>
      <c r="D53" s="119" t="s">
        <v>806</v>
      </c>
      <c r="E53" s="185" t="s">
        <v>807</v>
      </c>
      <c r="F53" s="120" t="s">
        <v>78</v>
      </c>
      <c r="G53" s="113">
        <v>129</v>
      </c>
      <c r="H53" s="49"/>
      <c r="I53" s="112">
        <f>ROUND(Tabela16[[#This Row],[Količina]]*Tabela16[[#This Row],[cena/EM]],2)</f>
        <v>0</v>
      </c>
    </row>
    <row r="54" spans="1:9" ht="25.5" x14ac:dyDescent="0.25">
      <c r="A54" s="88">
        <v>53</v>
      </c>
      <c r="B54" s="144" t="s">
        <v>702</v>
      </c>
      <c r="C54" s="164" t="s">
        <v>808</v>
      </c>
      <c r="D54" s="119" t="s">
        <v>809</v>
      </c>
      <c r="E54" s="185" t="s">
        <v>810</v>
      </c>
      <c r="F54" s="120" t="s">
        <v>23</v>
      </c>
      <c r="G54" s="113">
        <v>132.6</v>
      </c>
      <c r="H54" s="49"/>
      <c r="I54" s="112">
        <f>ROUND(Tabela16[[#This Row],[Količina]]*Tabela16[[#This Row],[cena/EM]],2)</f>
        <v>0</v>
      </c>
    </row>
    <row r="55" spans="1:9" ht="38.25" x14ac:dyDescent="0.25">
      <c r="A55" s="88">
        <v>54</v>
      </c>
      <c r="B55" s="144" t="s">
        <v>702</v>
      </c>
      <c r="C55" s="164" t="s">
        <v>811</v>
      </c>
      <c r="D55" s="119" t="s">
        <v>812</v>
      </c>
      <c r="E55" s="185" t="s">
        <v>813</v>
      </c>
      <c r="F55" s="120" t="s">
        <v>78</v>
      </c>
      <c r="G55" s="113">
        <v>12</v>
      </c>
      <c r="H55" s="49"/>
      <c r="I55" s="112">
        <f>ROUND(Tabela16[[#This Row],[Količina]]*Tabela16[[#This Row],[cena/EM]],2)</f>
        <v>0</v>
      </c>
    </row>
    <row r="56" spans="1:9" ht="51" x14ac:dyDescent="0.25">
      <c r="A56" s="88">
        <v>55</v>
      </c>
      <c r="B56" s="144" t="s">
        <v>702</v>
      </c>
      <c r="C56" s="164" t="s">
        <v>814</v>
      </c>
      <c r="D56" s="119" t="s">
        <v>815</v>
      </c>
      <c r="E56" s="185" t="s">
        <v>816</v>
      </c>
      <c r="F56" s="120" t="s">
        <v>78</v>
      </c>
      <c r="G56" s="113">
        <v>12</v>
      </c>
      <c r="H56" s="49"/>
      <c r="I56" s="112">
        <f>ROUND(Tabela16[[#This Row],[Količina]]*Tabela16[[#This Row],[cena/EM]],2)</f>
        <v>0</v>
      </c>
    </row>
    <row r="57" spans="1:9" ht="38.25" x14ac:dyDescent="0.2">
      <c r="A57" s="88">
        <v>56</v>
      </c>
      <c r="B57" s="144" t="s">
        <v>702</v>
      </c>
      <c r="C57" s="164" t="s">
        <v>817</v>
      </c>
      <c r="D57" s="119" t="s">
        <v>818</v>
      </c>
      <c r="E57" s="167" t="s">
        <v>819</v>
      </c>
      <c r="F57" s="182" t="s">
        <v>23</v>
      </c>
      <c r="G57" s="203">
        <v>111.2</v>
      </c>
      <c r="H57" s="49"/>
      <c r="I57" s="112">
        <f>ROUND(Tabela16[[#This Row],[Količina]]*Tabela16[[#This Row],[cena/EM]],2)</f>
        <v>0</v>
      </c>
    </row>
    <row r="58" spans="1:9" ht="25.5" x14ac:dyDescent="0.2">
      <c r="A58" s="88">
        <v>57</v>
      </c>
      <c r="B58" s="144" t="s">
        <v>702</v>
      </c>
      <c r="C58" s="164" t="s">
        <v>820</v>
      </c>
      <c r="D58" s="119" t="s">
        <v>3477</v>
      </c>
      <c r="E58" s="167"/>
      <c r="F58" s="182" t="s">
        <v>78</v>
      </c>
      <c r="G58" s="202">
        <v>270</v>
      </c>
      <c r="H58" s="49"/>
      <c r="I58" s="112">
        <f>ROUND(Tabela16[[#This Row],[Količina]]*Tabela16[[#This Row],[cena/EM]],2)</f>
        <v>0</v>
      </c>
    </row>
    <row r="59" spans="1:9" x14ac:dyDescent="0.25">
      <c r="A59" s="88">
        <v>58</v>
      </c>
      <c r="B59" s="144" t="s">
        <v>702</v>
      </c>
      <c r="C59" s="164" t="s">
        <v>823</v>
      </c>
      <c r="D59" s="119" t="s">
        <v>821</v>
      </c>
      <c r="E59" s="167" t="s">
        <v>822</v>
      </c>
      <c r="F59" s="166" t="s">
        <v>78</v>
      </c>
      <c r="G59" s="202">
        <v>280</v>
      </c>
      <c r="H59" s="49"/>
      <c r="I59" s="112">
        <f>ROUND(Tabela16[[#This Row],[Količina]]*Tabela16[[#This Row],[cena/EM]],2)</f>
        <v>0</v>
      </c>
    </row>
    <row r="60" spans="1:9" ht="42.6" customHeight="1" x14ac:dyDescent="0.25">
      <c r="A60" s="88">
        <v>59</v>
      </c>
      <c r="B60" s="144" t="s">
        <v>702</v>
      </c>
      <c r="C60" s="164" t="s">
        <v>826</v>
      </c>
      <c r="D60" s="119" t="s">
        <v>824</v>
      </c>
      <c r="E60" s="167" t="s">
        <v>825</v>
      </c>
      <c r="F60" s="166" t="s">
        <v>78</v>
      </c>
      <c r="G60" s="202">
        <v>270</v>
      </c>
      <c r="H60" s="49"/>
      <c r="I60" s="112">
        <f>ROUND(Tabela16[[#This Row],[Količina]]*Tabela16[[#This Row],[cena/EM]],2)</f>
        <v>0</v>
      </c>
    </row>
    <row r="61" spans="1:9" x14ac:dyDescent="0.25">
      <c r="A61" s="88">
        <v>60</v>
      </c>
      <c r="B61" s="144" t="s">
        <v>702</v>
      </c>
      <c r="C61" s="164" t="s">
        <v>1750</v>
      </c>
      <c r="D61" s="119" t="s">
        <v>827</v>
      </c>
      <c r="E61" s="204"/>
      <c r="F61" s="166" t="s">
        <v>78</v>
      </c>
      <c r="G61" s="202">
        <v>13</v>
      </c>
      <c r="H61" s="49"/>
      <c r="I61" s="112">
        <f>ROUND(Tabela16[[#This Row],[Količina]]*Tabela16[[#This Row],[cena/EM]],2)</f>
        <v>0</v>
      </c>
    </row>
    <row r="62" spans="1:9" x14ac:dyDescent="0.25">
      <c r="A62" s="88">
        <v>61</v>
      </c>
      <c r="B62" s="142" t="s">
        <v>702</v>
      </c>
      <c r="C62" s="101" t="s">
        <v>828</v>
      </c>
      <c r="D62" s="102" t="s">
        <v>485</v>
      </c>
      <c r="E62" s="103"/>
      <c r="F62" s="104">
        <f>ROUND(SUM(I63:I64),2)</f>
        <v>0</v>
      </c>
      <c r="G62" s="105"/>
      <c r="H62" s="105"/>
      <c r="I62" s="79"/>
    </row>
    <row r="63" spans="1:9" ht="25.5" x14ac:dyDescent="0.25">
      <c r="A63" s="88">
        <v>62</v>
      </c>
      <c r="B63" s="144" t="s">
        <v>702</v>
      </c>
      <c r="C63" s="107" t="s">
        <v>829</v>
      </c>
      <c r="D63" s="119" t="s">
        <v>830</v>
      </c>
      <c r="E63" s="119"/>
      <c r="F63" s="166" t="s">
        <v>21</v>
      </c>
      <c r="G63" s="202">
        <v>10</v>
      </c>
      <c r="H63" s="49"/>
      <c r="I63" s="112">
        <f>ROUND(Tabela16[[#This Row],[Količina]]*Tabela16[[#This Row],[cena/EM]],2)</f>
        <v>0</v>
      </c>
    </row>
    <row r="64" spans="1:9" ht="25.5" x14ac:dyDescent="0.25">
      <c r="A64" s="88">
        <v>63</v>
      </c>
      <c r="B64" s="144" t="s">
        <v>702</v>
      </c>
      <c r="C64" s="107" t="s">
        <v>831</v>
      </c>
      <c r="D64" s="119" t="s">
        <v>832</v>
      </c>
      <c r="E64" s="119"/>
      <c r="F64" s="166" t="s">
        <v>21</v>
      </c>
      <c r="G64" s="202">
        <v>1</v>
      </c>
      <c r="H64" s="49"/>
      <c r="I64" s="112">
        <f>ROUND(Tabela16[[#This Row],[Količina]]*Tabela16[[#This Row],[cena/EM]],2)</f>
        <v>0</v>
      </c>
    </row>
    <row r="65" spans="1:9" ht="38.25" x14ac:dyDescent="0.25">
      <c r="A65" s="88">
        <v>64</v>
      </c>
      <c r="B65" s="142" t="s">
        <v>702</v>
      </c>
      <c r="C65" s="101" t="s">
        <v>833</v>
      </c>
      <c r="D65" s="102" t="s">
        <v>834</v>
      </c>
      <c r="E65" s="102" t="s">
        <v>835</v>
      </c>
      <c r="F65" s="104">
        <f>ROUND(SUM(I66:I76),2)</f>
        <v>0</v>
      </c>
      <c r="G65" s="79"/>
      <c r="H65" s="79"/>
      <c r="I65" s="149"/>
    </row>
    <row r="66" spans="1:9" ht="25.5" x14ac:dyDescent="0.25">
      <c r="A66" s="88">
        <v>65</v>
      </c>
      <c r="B66" s="144" t="s">
        <v>702</v>
      </c>
      <c r="C66" s="107" t="s">
        <v>836</v>
      </c>
      <c r="D66" s="119" t="s">
        <v>837</v>
      </c>
      <c r="E66" s="119" t="s">
        <v>838</v>
      </c>
      <c r="F66" s="166" t="s">
        <v>78</v>
      </c>
      <c r="G66" s="202">
        <v>210</v>
      </c>
      <c r="H66" s="49"/>
      <c r="I66" s="112">
        <f>ROUND(Tabela16[[#This Row],[Količina]]*Tabela16[[#This Row],[cena/EM]],2)</f>
        <v>0</v>
      </c>
    </row>
    <row r="67" spans="1:9" ht="25.5" x14ac:dyDescent="0.25">
      <c r="A67" s="88">
        <v>66</v>
      </c>
      <c r="B67" s="144" t="s">
        <v>702</v>
      </c>
      <c r="C67" s="107" t="s">
        <v>839</v>
      </c>
      <c r="D67" s="119" t="s">
        <v>840</v>
      </c>
      <c r="E67" s="119"/>
      <c r="F67" s="166" t="s">
        <v>78</v>
      </c>
      <c r="G67" s="202">
        <v>210</v>
      </c>
      <c r="H67" s="49"/>
      <c r="I67" s="112">
        <f>ROUND(Tabela16[[#This Row],[Količina]]*Tabela16[[#This Row],[cena/EM]],2)</f>
        <v>0</v>
      </c>
    </row>
    <row r="68" spans="1:9" ht="25.5" x14ac:dyDescent="0.25">
      <c r="A68" s="88">
        <v>67</v>
      </c>
      <c r="B68" s="144" t="s">
        <v>702</v>
      </c>
      <c r="C68" s="107" t="s">
        <v>841</v>
      </c>
      <c r="D68" s="119" t="s">
        <v>842</v>
      </c>
      <c r="E68" s="119"/>
      <c r="F68" s="166" t="s">
        <v>78</v>
      </c>
      <c r="G68" s="202">
        <v>210</v>
      </c>
      <c r="H68" s="49"/>
      <c r="I68" s="112">
        <f>ROUND(Tabela16[[#This Row],[Količina]]*Tabela16[[#This Row],[cena/EM]],2)</f>
        <v>0</v>
      </c>
    </row>
    <row r="69" spans="1:9" ht="25.5" x14ac:dyDescent="0.25">
      <c r="A69" s="88">
        <v>68</v>
      </c>
      <c r="B69" s="144" t="s">
        <v>702</v>
      </c>
      <c r="C69" s="107" t="s">
        <v>843</v>
      </c>
      <c r="D69" s="119" t="s">
        <v>844</v>
      </c>
      <c r="E69" s="119" t="s">
        <v>845</v>
      </c>
      <c r="F69" s="166" t="s">
        <v>78</v>
      </c>
      <c r="G69" s="202">
        <v>210</v>
      </c>
      <c r="H69" s="49"/>
      <c r="I69" s="112">
        <f>ROUND(Tabela16[[#This Row],[Količina]]*Tabela16[[#This Row],[cena/EM]],2)</f>
        <v>0</v>
      </c>
    </row>
    <row r="70" spans="1:9" x14ac:dyDescent="0.25">
      <c r="A70" s="88">
        <v>69</v>
      </c>
      <c r="B70" s="144" t="s">
        <v>702</v>
      </c>
      <c r="C70" s="107" t="s">
        <v>846</v>
      </c>
      <c r="D70" s="119" t="s">
        <v>847</v>
      </c>
      <c r="E70" s="119" t="s">
        <v>848</v>
      </c>
      <c r="F70" s="166" t="s">
        <v>78</v>
      </c>
      <c r="G70" s="202">
        <v>31.6</v>
      </c>
      <c r="H70" s="49"/>
      <c r="I70" s="112">
        <f>ROUND(Tabela16[[#This Row],[Količina]]*Tabela16[[#This Row],[cena/EM]],2)</f>
        <v>0</v>
      </c>
    </row>
    <row r="71" spans="1:9" ht="25.5" x14ac:dyDescent="0.25">
      <c r="A71" s="88">
        <v>70</v>
      </c>
      <c r="B71" s="144" t="s">
        <v>702</v>
      </c>
      <c r="C71" s="107" t="s">
        <v>849</v>
      </c>
      <c r="D71" s="119" t="s">
        <v>850</v>
      </c>
      <c r="E71" s="119"/>
      <c r="F71" s="166" t="s">
        <v>78</v>
      </c>
      <c r="G71" s="202">
        <v>129</v>
      </c>
      <c r="H71" s="49"/>
      <c r="I71" s="112">
        <f>ROUND(Tabela16[[#This Row],[Količina]]*Tabela16[[#This Row],[cena/EM]],2)</f>
        <v>0</v>
      </c>
    </row>
    <row r="72" spans="1:9" x14ac:dyDescent="0.25">
      <c r="A72" s="88">
        <v>71</v>
      </c>
      <c r="B72" s="144" t="s">
        <v>702</v>
      </c>
      <c r="C72" s="107" t="s">
        <v>851</v>
      </c>
      <c r="D72" s="119" t="s">
        <v>852</v>
      </c>
      <c r="E72" s="119" t="s">
        <v>853</v>
      </c>
      <c r="F72" s="166" t="s">
        <v>23</v>
      </c>
      <c r="G72" s="202">
        <v>59</v>
      </c>
      <c r="H72" s="49"/>
      <c r="I72" s="112">
        <f>ROUND(Tabela16[[#This Row],[Količina]]*Tabela16[[#This Row],[cena/EM]],2)</f>
        <v>0</v>
      </c>
    </row>
    <row r="73" spans="1:9" x14ac:dyDescent="0.25">
      <c r="A73" s="88">
        <v>72</v>
      </c>
      <c r="B73" s="144" t="s">
        <v>702</v>
      </c>
      <c r="C73" s="107" t="s">
        <v>854</v>
      </c>
      <c r="D73" s="119" t="s">
        <v>855</v>
      </c>
      <c r="E73" s="119" t="s">
        <v>856</v>
      </c>
      <c r="F73" s="166" t="s">
        <v>23</v>
      </c>
      <c r="G73" s="202">
        <v>47</v>
      </c>
      <c r="H73" s="49"/>
      <c r="I73" s="112">
        <f>ROUND(Tabela16[[#This Row],[Količina]]*Tabela16[[#This Row],[cena/EM]],2)</f>
        <v>0</v>
      </c>
    </row>
    <row r="74" spans="1:9" ht="25.5" x14ac:dyDescent="0.25">
      <c r="A74" s="88">
        <v>73</v>
      </c>
      <c r="B74" s="144" t="s">
        <v>702</v>
      </c>
      <c r="C74" s="107" t="s">
        <v>857</v>
      </c>
      <c r="D74" s="119" t="s">
        <v>858</v>
      </c>
      <c r="E74" s="119" t="s">
        <v>859</v>
      </c>
      <c r="F74" s="166" t="s">
        <v>23</v>
      </c>
      <c r="G74" s="202">
        <v>72</v>
      </c>
      <c r="H74" s="49"/>
      <c r="I74" s="112">
        <f>ROUND(Tabela16[[#This Row],[Količina]]*Tabela16[[#This Row],[cena/EM]],2)</f>
        <v>0</v>
      </c>
    </row>
    <row r="75" spans="1:9" ht="25.5" x14ac:dyDescent="0.25">
      <c r="A75" s="88">
        <v>74</v>
      </c>
      <c r="B75" s="144" t="s">
        <v>702</v>
      </c>
      <c r="C75" s="107" t="s">
        <v>860</v>
      </c>
      <c r="D75" s="119" t="s">
        <v>861</v>
      </c>
      <c r="E75" s="119" t="s">
        <v>862</v>
      </c>
      <c r="F75" s="166" t="s">
        <v>23</v>
      </c>
      <c r="G75" s="202">
        <v>14.8</v>
      </c>
      <c r="H75" s="49"/>
      <c r="I75" s="112">
        <f>ROUND(Tabela16[[#This Row],[Količina]]*Tabela16[[#This Row],[cena/EM]],2)</f>
        <v>0</v>
      </c>
    </row>
    <row r="76" spans="1:9" x14ac:dyDescent="0.25">
      <c r="A76" s="88">
        <v>75</v>
      </c>
      <c r="B76" s="144" t="s">
        <v>702</v>
      </c>
      <c r="C76" s="107" t="s">
        <v>863</v>
      </c>
      <c r="D76" s="119" t="s">
        <v>864</v>
      </c>
      <c r="E76" s="119"/>
      <c r="F76" s="166" t="s">
        <v>23</v>
      </c>
      <c r="G76" s="202">
        <v>190</v>
      </c>
      <c r="H76" s="49"/>
      <c r="I76" s="112">
        <f>ROUND(Tabela16[[#This Row],[Količina]]*Tabela16[[#This Row],[cena/EM]],2)</f>
        <v>0</v>
      </c>
    </row>
  </sheetData>
  <sheetProtection algorithmName="SHA-512" hashValue="tvHrGi3qnM3uoMkp0yP5Irl1DsG1n+NOVrUAkr9u9qo1ecLh8Kthfzj0DZUcbG5xIwlBOIkpCBLm3CBi3U9zlw==" saltValue="pVIFYbNRttn32ppBm+ACuQ==" spinCount="100000" sheet="1" objects="1" scenarios="1"/>
  <phoneticPr fontId="31" type="noConversion"/>
  <conditionalFormatting sqref="H10:H12 H15:H17 H20:H23 H26:H29 H32:H40 H42:H43 H45:H48 H50:H61 H63:H64 H66:H76">
    <cfRule type="containsBlanks" dxfId="167" priority="2">
      <formula>LEN(TRIM(H10))=0</formula>
    </cfRule>
  </conditionalFormatting>
  <dataValidations count="1">
    <dataValidation type="custom" allowBlank="1" showInputMessage="1" showErrorMessage="1" errorTitle="Preverite vnos" error="Ceno na EM je potrebno vnesti zaokroženo  na dve decimalni mesti." sqref="H1:H12 H15:H17 H20:H23 H26:H29 H32:H40 H42:H43 H45:H48 H50:H61 H63:H64 H66:H1048576" xr:uid="{00000000-0002-0000-0400-000000000000}">
      <formula1>H1=ROUND(H1,2)</formula1>
    </dataValidation>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00"/>
  <sheetViews>
    <sheetView zoomScale="106" zoomScaleNormal="106" workbookViewId="0">
      <selection activeCell="D2" sqref="D2"/>
    </sheetView>
  </sheetViews>
  <sheetFormatPr defaultColWidth="9.140625" defaultRowHeight="12.75" x14ac:dyDescent="0.25"/>
  <cols>
    <col min="1" max="1" width="7.28515625" style="11" bestFit="1" customWidth="1"/>
    <col min="2" max="2" width="8" style="14" customWidth="1"/>
    <col min="3" max="3" width="10.7109375" style="12" bestFit="1" customWidth="1"/>
    <col min="4" max="4" width="65.7109375" style="13" customWidth="1"/>
    <col min="5" max="5" width="40.7109375" style="11" customWidth="1"/>
    <col min="6" max="6" width="15.7109375" style="15" customWidth="1"/>
    <col min="7" max="7" width="12.7109375" style="11" customWidth="1"/>
    <col min="8" max="8" width="12.7109375" style="16" customWidth="1"/>
    <col min="9" max="9" width="15.7109375" style="11" customWidth="1"/>
    <col min="10" max="16384" width="9.140625" style="11"/>
  </cols>
  <sheetData>
    <row r="1" spans="1:9" s="10" customFormat="1" x14ac:dyDescent="0.25">
      <c r="A1" s="84" t="s">
        <v>0</v>
      </c>
      <c r="B1" s="85" t="s">
        <v>14</v>
      </c>
      <c r="C1" s="85" t="s">
        <v>15</v>
      </c>
      <c r="D1" s="86" t="s">
        <v>16</v>
      </c>
      <c r="E1" s="84" t="s">
        <v>17</v>
      </c>
      <c r="F1" s="87" t="s">
        <v>18</v>
      </c>
      <c r="G1" s="84" t="s">
        <v>19</v>
      </c>
      <c r="H1" s="87" t="s">
        <v>20</v>
      </c>
      <c r="I1" s="84" t="s">
        <v>13</v>
      </c>
    </row>
    <row r="2" spans="1:9" x14ac:dyDescent="0.25">
      <c r="A2" s="88">
        <v>1</v>
      </c>
      <c r="B2" s="136" t="s">
        <v>976</v>
      </c>
      <c r="C2" s="90" t="s">
        <v>977</v>
      </c>
      <c r="D2" s="91" t="s">
        <v>978</v>
      </c>
      <c r="E2" s="92"/>
      <c r="F2" s="93">
        <f>ROUND(F3+F104+F159+F271,2)</f>
        <v>0</v>
      </c>
      <c r="G2" s="94"/>
      <c r="H2" s="93"/>
      <c r="I2" s="95"/>
    </row>
    <row r="3" spans="1:9" x14ac:dyDescent="0.25">
      <c r="A3" s="88">
        <v>2</v>
      </c>
      <c r="B3" s="215" t="s">
        <v>976</v>
      </c>
      <c r="C3" s="61" t="s">
        <v>979</v>
      </c>
      <c r="D3" s="97" t="s">
        <v>980</v>
      </c>
      <c r="E3" s="98"/>
      <c r="F3" s="62">
        <f>ROUND(SUM(F4:F7),2)</f>
        <v>0</v>
      </c>
      <c r="G3" s="62"/>
      <c r="H3" s="62"/>
      <c r="I3" s="99"/>
    </row>
    <row r="4" spans="1:9" x14ac:dyDescent="0.25">
      <c r="A4" s="88">
        <v>3</v>
      </c>
      <c r="B4" s="138" t="s">
        <v>976</v>
      </c>
      <c r="C4" s="131" t="s">
        <v>981</v>
      </c>
      <c r="D4" s="139" t="s">
        <v>36</v>
      </c>
      <c r="E4" s="140"/>
      <c r="F4" s="132">
        <f>ROUND(F8,2)</f>
        <v>0</v>
      </c>
      <c r="G4" s="132"/>
      <c r="H4" s="132"/>
      <c r="I4" s="141"/>
    </row>
    <row r="5" spans="1:9" x14ac:dyDescent="0.25">
      <c r="A5" s="88">
        <v>4</v>
      </c>
      <c r="B5" s="216" t="s">
        <v>976</v>
      </c>
      <c r="C5" s="217" t="s">
        <v>982</v>
      </c>
      <c r="D5" s="158" t="s">
        <v>983</v>
      </c>
      <c r="E5" s="159"/>
      <c r="F5" s="132">
        <f>ROUND(F15,2)</f>
        <v>0</v>
      </c>
      <c r="G5" s="174"/>
      <c r="H5" s="174"/>
      <c r="I5" s="175"/>
    </row>
    <row r="6" spans="1:9" x14ac:dyDescent="0.25">
      <c r="A6" s="88">
        <v>5</v>
      </c>
      <c r="B6" s="216" t="s">
        <v>976</v>
      </c>
      <c r="C6" s="217" t="s">
        <v>984</v>
      </c>
      <c r="D6" s="158" t="s">
        <v>985</v>
      </c>
      <c r="E6" s="160"/>
      <c r="F6" s="132">
        <f>ROUND(F25,2)</f>
        <v>0</v>
      </c>
      <c r="G6" s="176"/>
      <c r="H6" s="177"/>
      <c r="I6" s="175"/>
    </row>
    <row r="7" spans="1:9" x14ac:dyDescent="0.25">
      <c r="A7" s="88">
        <v>6</v>
      </c>
      <c r="B7" s="216" t="s">
        <v>976</v>
      </c>
      <c r="C7" s="217" t="s">
        <v>986</v>
      </c>
      <c r="D7" s="158" t="s">
        <v>987</v>
      </c>
      <c r="E7" s="160"/>
      <c r="F7" s="132">
        <f>ROUND(F88,2)</f>
        <v>0</v>
      </c>
      <c r="G7" s="176"/>
      <c r="H7" s="177"/>
      <c r="I7" s="175"/>
    </row>
    <row r="8" spans="1:9" x14ac:dyDescent="0.25">
      <c r="A8" s="88">
        <v>7</v>
      </c>
      <c r="B8" s="142" t="s">
        <v>976</v>
      </c>
      <c r="C8" s="101" t="s">
        <v>981</v>
      </c>
      <c r="D8" s="102" t="s">
        <v>36</v>
      </c>
      <c r="E8" s="143"/>
      <c r="F8" s="105">
        <f>ROUND(SUM(I9:I14),2)</f>
        <v>0</v>
      </c>
      <c r="G8" s="105"/>
      <c r="H8" s="79"/>
      <c r="I8" s="79"/>
    </row>
    <row r="9" spans="1:9" x14ac:dyDescent="0.25">
      <c r="A9" s="88">
        <v>8</v>
      </c>
      <c r="B9" s="144" t="s">
        <v>976</v>
      </c>
      <c r="C9" s="107" t="s">
        <v>988</v>
      </c>
      <c r="D9" s="154" t="s">
        <v>989</v>
      </c>
      <c r="E9" s="109"/>
      <c r="F9" s="145" t="s">
        <v>21</v>
      </c>
      <c r="G9" s="146">
        <v>1</v>
      </c>
      <c r="H9" s="49"/>
      <c r="I9" s="112">
        <f>ROUND(Tabela18[[#This Row],[Količina]]*Tabela18[[#This Row],[cena/EM]],2)</f>
        <v>0</v>
      </c>
    </row>
    <row r="10" spans="1:9" x14ac:dyDescent="0.25">
      <c r="A10" s="88">
        <v>9</v>
      </c>
      <c r="B10" s="144" t="s">
        <v>976</v>
      </c>
      <c r="C10" s="107" t="s">
        <v>990</v>
      </c>
      <c r="D10" s="154" t="s">
        <v>991</v>
      </c>
      <c r="E10" s="109"/>
      <c r="F10" s="145" t="s">
        <v>21</v>
      </c>
      <c r="G10" s="146">
        <v>1</v>
      </c>
      <c r="H10" s="49"/>
      <c r="I10" s="112">
        <f>ROUND(Tabela18[[#This Row],[Količina]]*Tabela18[[#This Row],[cena/EM]],2)</f>
        <v>0</v>
      </c>
    </row>
    <row r="11" spans="1:9" ht="25.5" x14ac:dyDescent="0.25">
      <c r="A11" s="88">
        <v>10</v>
      </c>
      <c r="B11" s="144" t="s">
        <v>976</v>
      </c>
      <c r="C11" s="107" t="s">
        <v>992</v>
      </c>
      <c r="D11" s="154" t="s">
        <v>993</v>
      </c>
      <c r="E11" s="109"/>
      <c r="F11" s="145" t="s">
        <v>21</v>
      </c>
      <c r="G11" s="146">
        <v>9</v>
      </c>
      <c r="H11" s="49"/>
      <c r="I11" s="112">
        <f>ROUND(Tabela18[[#This Row],[Količina]]*Tabela18[[#This Row],[cena/EM]],2)</f>
        <v>0</v>
      </c>
    </row>
    <row r="12" spans="1:9" ht="25.5" x14ac:dyDescent="0.25">
      <c r="A12" s="88">
        <v>11</v>
      </c>
      <c r="B12" s="144" t="s">
        <v>976</v>
      </c>
      <c r="C12" s="107" t="s">
        <v>994</v>
      </c>
      <c r="D12" s="154" t="s">
        <v>995</v>
      </c>
      <c r="E12" s="109"/>
      <c r="F12" s="145" t="s">
        <v>21</v>
      </c>
      <c r="G12" s="146">
        <v>4</v>
      </c>
      <c r="H12" s="49"/>
      <c r="I12" s="112">
        <f>ROUND(Tabela18[[#This Row],[Količina]]*Tabela18[[#This Row],[cena/EM]],2)</f>
        <v>0</v>
      </c>
    </row>
    <row r="13" spans="1:9" x14ac:dyDescent="0.25">
      <c r="A13" s="88">
        <v>12</v>
      </c>
      <c r="B13" s="144" t="s">
        <v>976</v>
      </c>
      <c r="C13" s="107" t="s">
        <v>996</v>
      </c>
      <c r="D13" s="115" t="s">
        <v>997</v>
      </c>
      <c r="E13" s="109"/>
      <c r="F13" s="145" t="s">
        <v>78</v>
      </c>
      <c r="G13" s="146">
        <v>16</v>
      </c>
      <c r="H13" s="49"/>
      <c r="I13" s="112">
        <f>ROUND(Tabela18[[#This Row],[Količina]]*Tabela18[[#This Row],[cena/EM]],2)</f>
        <v>0</v>
      </c>
    </row>
    <row r="14" spans="1:9" x14ac:dyDescent="0.25">
      <c r="A14" s="88">
        <v>13</v>
      </c>
      <c r="B14" s="144" t="s">
        <v>976</v>
      </c>
      <c r="C14" s="107" t="s">
        <v>998</v>
      </c>
      <c r="D14" s="115" t="s">
        <v>999</v>
      </c>
      <c r="E14" s="109"/>
      <c r="F14" s="145" t="s">
        <v>78</v>
      </c>
      <c r="G14" s="146">
        <v>25</v>
      </c>
      <c r="H14" s="49"/>
      <c r="I14" s="112">
        <f>ROUND(Tabela18[[#This Row],[Količina]]*Tabela18[[#This Row],[cena/EM]],2)</f>
        <v>0</v>
      </c>
    </row>
    <row r="15" spans="1:9" x14ac:dyDescent="0.25">
      <c r="A15" s="88">
        <v>14</v>
      </c>
      <c r="B15" s="142" t="s">
        <v>976</v>
      </c>
      <c r="C15" s="101" t="s">
        <v>982</v>
      </c>
      <c r="D15" s="102" t="s">
        <v>1000</v>
      </c>
      <c r="E15" s="143"/>
      <c r="F15" s="105">
        <f>ROUND(SUM(I16:I24),2)</f>
        <v>0</v>
      </c>
      <c r="G15" s="105"/>
      <c r="H15" s="105"/>
      <c r="I15" s="79"/>
    </row>
    <row r="16" spans="1:9" ht="113.25" customHeight="1" x14ac:dyDescent="0.25">
      <c r="A16" s="88">
        <v>15</v>
      </c>
      <c r="B16" s="144" t="s">
        <v>976</v>
      </c>
      <c r="C16" s="107" t="s">
        <v>1001</v>
      </c>
      <c r="D16" s="119" t="s">
        <v>1002</v>
      </c>
      <c r="E16" s="109"/>
      <c r="F16" s="145" t="s">
        <v>21</v>
      </c>
      <c r="G16" s="146">
        <v>26</v>
      </c>
      <c r="H16" s="49"/>
      <c r="I16" s="112">
        <f>ROUND(Tabela18[[#This Row],[Količina]]*Tabela18[[#This Row],[cena/EM]],2)</f>
        <v>0</v>
      </c>
    </row>
    <row r="17" spans="1:9" ht="93" x14ac:dyDescent="0.25">
      <c r="A17" s="88">
        <v>16</v>
      </c>
      <c r="B17" s="144" t="s">
        <v>976</v>
      </c>
      <c r="C17" s="107" t="s">
        <v>1003</v>
      </c>
      <c r="D17" s="218" t="s">
        <v>1004</v>
      </c>
      <c r="E17" s="109"/>
      <c r="F17" s="145" t="s">
        <v>21</v>
      </c>
      <c r="G17" s="146">
        <v>11</v>
      </c>
      <c r="H17" s="49"/>
      <c r="I17" s="112">
        <f>ROUND(Tabela18[[#This Row],[Količina]]*Tabela18[[#This Row],[cena/EM]],2)</f>
        <v>0</v>
      </c>
    </row>
    <row r="18" spans="1:9" ht="80.25" x14ac:dyDescent="0.25">
      <c r="A18" s="88">
        <v>17</v>
      </c>
      <c r="B18" s="144" t="s">
        <v>976</v>
      </c>
      <c r="C18" s="107" t="s">
        <v>1005</v>
      </c>
      <c r="D18" s="218" t="s">
        <v>1006</v>
      </c>
      <c r="E18" s="109"/>
      <c r="F18" s="145" t="s">
        <v>21</v>
      </c>
      <c r="G18" s="146">
        <v>7</v>
      </c>
      <c r="H18" s="49"/>
      <c r="I18" s="112">
        <f>ROUND(Tabela18[[#This Row],[Količina]]*Tabela18[[#This Row],[cena/EM]],2)</f>
        <v>0</v>
      </c>
    </row>
    <row r="19" spans="1:9" ht="42" x14ac:dyDescent="0.25">
      <c r="A19" s="88">
        <v>18</v>
      </c>
      <c r="B19" s="144" t="s">
        <v>976</v>
      </c>
      <c r="C19" s="107" t="s">
        <v>1007</v>
      </c>
      <c r="D19" s="218" t="s">
        <v>1008</v>
      </c>
      <c r="E19" s="109"/>
      <c r="F19" s="145" t="s">
        <v>1009</v>
      </c>
      <c r="G19" s="146">
        <v>5</v>
      </c>
      <c r="H19" s="49"/>
      <c r="I19" s="112">
        <f>ROUND(Tabela18[[#This Row],[Količina]]*Tabela18[[#This Row],[cena/EM]],2)</f>
        <v>0</v>
      </c>
    </row>
    <row r="20" spans="1:9" ht="80.25" x14ac:dyDescent="0.25">
      <c r="A20" s="88">
        <v>19</v>
      </c>
      <c r="B20" s="144" t="s">
        <v>976</v>
      </c>
      <c r="C20" s="107" t="s">
        <v>1010</v>
      </c>
      <c r="D20" s="119" t="s">
        <v>1011</v>
      </c>
      <c r="E20" s="109"/>
      <c r="F20" s="145" t="s">
        <v>21</v>
      </c>
      <c r="G20" s="146">
        <v>1</v>
      </c>
      <c r="H20" s="49"/>
      <c r="I20" s="112">
        <f>ROUND(Tabela18[[#This Row],[Količina]]*Tabela18[[#This Row],[cena/EM]],2)</f>
        <v>0</v>
      </c>
    </row>
    <row r="21" spans="1:9" ht="76.5" customHeight="1" x14ac:dyDescent="0.25">
      <c r="A21" s="88">
        <v>20</v>
      </c>
      <c r="B21" s="144" t="s">
        <v>976</v>
      </c>
      <c r="C21" s="107" t="s">
        <v>3478</v>
      </c>
      <c r="D21" s="119" t="s">
        <v>1013</v>
      </c>
      <c r="E21" s="109"/>
      <c r="F21" s="145" t="s">
        <v>23</v>
      </c>
      <c r="G21" s="146">
        <v>2</v>
      </c>
      <c r="H21" s="49"/>
      <c r="I21" s="112">
        <f>ROUND(Tabela18[[#This Row],[Količina]]*Tabela18[[#This Row],[cena/EM]],2)</f>
        <v>0</v>
      </c>
    </row>
    <row r="22" spans="1:9" ht="67.5" x14ac:dyDescent="0.25">
      <c r="A22" s="88">
        <v>21</v>
      </c>
      <c r="B22" s="144" t="s">
        <v>976</v>
      </c>
      <c r="C22" s="107" t="s">
        <v>1012</v>
      </c>
      <c r="D22" s="119" t="s">
        <v>1015</v>
      </c>
      <c r="E22" s="109"/>
      <c r="F22" s="145" t="s">
        <v>23</v>
      </c>
      <c r="G22" s="146">
        <v>3</v>
      </c>
      <c r="H22" s="49"/>
      <c r="I22" s="112">
        <f>ROUND(Tabela18[[#This Row],[Količina]]*Tabela18[[#This Row],[cena/EM]],2)</f>
        <v>0</v>
      </c>
    </row>
    <row r="23" spans="1:9" ht="67.5" x14ac:dyDescent="0.25">
      <c r="A23" s="88">
        <v>22</v>
      </c>
      <c r="B23" s="144" t="s">
        <v>976</v>
      </c>
      <c r="C23" s="107" t="s">
        <v>1014</v>
      </c>
      <c r="D23" s="119" t="s">
        <v>1017</v>
      </c>
      <c r="E23" s="109"/>
      <c r="F23" s="145" t="s">
        <v>21</v>
      </c>
      <c r="G23" s="146">
        <v>1</v>
      </c>
      <c r="H23" s="49"/>
      <c r="I23" s="112">
        <f>ROUND(Tabela18[[#This Row],[Količina]]*Tabela18[[#This Row],[cena/EM]],2)</f>
        <v>0</v>
      </c>
    </row>
    <row r="24" spans="1:9" ht="29.25" x14ac:dyDescent="0.25">
      <c r="A24" s="88">
        <v>23</v>
      </c>
      <c r="B24" s="144" t="s">
        <v>976</v>
      </c>
      <c r="C24" s="107" t="s">
        <v>1016</v>
      </c>
      <c r="D24" s="119" t="s">
        <v>1018</v>
      </c>
      <c r="E24" s="109"/>
      <c r="F24" s="145" t="s">
        <v>21</v>
      </c>
      <c r="G24" s="146">
        <v>4</v>
      </c>
      <c r="H24" s="49"/>
      <c r="I24" s="112">
        <f>ROUND(Tabela18[[#This Row],[Količina]]*Tabela18[[#This Row],[cena/EM]],2)</f>
        <v>0</v>
      </c>
    </row>
    <row r="25" spans="1:9" x14ac:dyDescent="0.25">
      <c r="A25" s="88">
        <v>24</v>
      </c>
      <c r="B25" s="142" t="s">
        <v>976</v>
      </c>
      <c r="C25" s="148" t="s">
        <v>984</v>
      </c>
      <c r="D25" s="102" t="s">
        <v>985</v>
      </c>
      <c r="E25" s="143"/>
      <c r="F25" s="105">
        <f>ROUND(SUM(I26:I87),2)</f>
        <v>0</v>
      </c>
      <c r="G25" s="105"/>
      <c r="H25" s="105"/>
      <c r="I25" s="149"/>
    </row>
    <row r="26" spans="1:9" ht="25.5" x14ac:dyDescent="0.25">
      <c r="A26" s="88">
        <v>25</v>
      </c>
      <c r="B26" s="144" t="s">
        <v>976</v>
      </c>
      <c r="C26" s="107" t="s">
        <v>1019</v>
      </c>
      <c r="D26" s="119" t="s">
        <v>1020</v>
      </c>
      <c r="E26" s="109"/>
      <c r="F26" s="145" t="s">
        <v>21</v>
      </c>
      <c r="G26" s="146">
        <v>17</v>
      </c>
      <c r="H26" s="49"/>
      <c r="I26" s="112">
        <f>ROUND(Tabela18[[#This Row],[Količina]]*Tabela18[[#This Row],[cena/EM]],2)</f>
        <v>0</v>
      </c>
    </row>
    <row r="27" spans="1:9" ht="25.5" x14ac:dyDescent="0.25">
      <c r="A27" s="88">
        <v>26</v>
      </c>
      <c r="B27" s="144" t="s">
        <v>976</v>
      </c>
      <c r="C27" s="107" t="s">
        <v>1021</v>
      </c>
      <c r="D27" s="119" t="s">
        <v>1022</v>
      </c>
      <c r="E27" s="109"/>
      <c r="F27" s="145" t="s">
        <v>21</v>
      </c>
      <c r="G27" s="146">
        <v>1</v>
      </c>
      <c r="H27" s="49"/>
      <c r="I27" s="112">
        <f>ROUND(Tabela18[[#This Row],[Količina]]*Tabela18[[#This Row],[cena/EM]],2)</f>
        <v>0</v>
      </c>
    </row>
    <row r="28" spans="1:9" ht="25.5" x14ac:dyDescent="0.25">
      <c r="A28" s="88">
        <v>27</v>
      </c>
      <c r="B28" s="144" t="s">
        <v>976</v>
      </c>
      <c r="C28" s="107" t="s">
        <v>1023</v>
      </c>
      <c r="D28" s="119" t="s">
        <v>1024</v>
      </c>
      <c r="E28" s="109"/>
      <c r="F28" s="145" t="s">
        <v>21</v>
      </c>
      <c r="G28" s="146">
        <v>1</v>
      </c>
      <c r="H28" s="49"/>
      <c r="I28" s="112">
        <f>ROUND(Tabela18[[#This Row],[Količina]]*Tabela18[[#This Row],[cena/EM]],2)</f>
        <v>0</v>
      </c>
    </row>
    <row r="29" spans="1:9" ht="25.5" x14ac:dyDescent="0.25">
      <c r="A29" s="88">
        <v>28</v>
      </c>
      <c r="B29" s="144" t="s">
        <v>976</v>
      </c>
      <c r="C29" s="107" t="s">
        <v>1025</v>
      </c>
      <c r="D29" s="119" t="s">
        <v>1026</v>
      </c>
      <c r="E29" s="109"/>
      <c r="F29" s="145" t="s">
        <v>21</v>
      </c>
      <c r="G29" s="146">
        <v>20</v>
      </c>
      <c r="H29" s="49"/>
      <c r="I29" s="112">
        <f>ROUND(Tabela18[[#This Row],[Količina]]*Tabela18[[#This Row],[cena/EM]],2)</f>
        <v>0</v>
      </c>
    </row>
    <row r="30" spans="1:9" ht="25.5" x14ac:dyDescent="0.25">
      <c r="A30" s="88">
        <v>29</v>
      </c>
      <c r="B30" s="144" t="s">
        <v>976</v>
      </c>
      <c r="C30" s="107" t="s">
        <v>1027</v>
      </c>
      <c r="D30" s="119" t="s">
        <v>1028</v>
      </c>
      <c r="E30" s="109"/>
      <c r="F30" s="145" t="s">
        <v>21</v>
      </c>
      <c r="G30" s="146">
        <v>4</v>
      </c>
      <c r="H30" s="49"/>
      <c r="I30" s="112">
        <f>ROUND(Tabela18[[#This Row],[Količina]]*Tabela18[[#This Row],[cena/EM]],2)</f>
        <v>0</v>
      </c>
    </row>
    <row r="31" spans="1:9" ht="25.5" x14ac:dyDescent="0.25">
      <c r="A31" s="88">
        <v>30</v>
      </c>
      <c r="B31" s="144" t="s">
        <v>976</v>
      </c>
      <c r="C31" s="107" t="s">
        <v>1029</v>
      </c>
      <c r="D31" s="119" t="s">
        <v>1030</v>
      </c>
      <c r="E31" s="109"/>
      <c r="F31" s="145" t="s">
        <v>21</v>
      </c>
      <c r="G31" s="146">
        <v>6</v>
      </c>
      <c r="H31" s="49"/>
      <c r="I31" s="112">
        <f>ROUND(Tabela18[[#This Row],[Količina]]*Tabela18[[#This Row],[cena/EM]],2)</f>
        <v>0</v>
      </c>
    </row>
    <row r="32" spans="1:9" ht="25.5" x14ac:dyDescent="0.25">
      <c r="A32" s="88">
        <v>31</v>
      </c>
      <c r="B32" s="144" t="s">
        <v>976</v>
      </c>
      <c r="C32" s="107" t="s">
        <v>1031</v>
      </c>
      <c r="D32" s="119" t="s">
        <v>1032</v>
      </c>
      <c r="E32" s="109"/>
      <c r="F32" s="145" t="s">
        <v>21</v>
      </c>
      <c r="G32" s="146">
        <v>1</v>
      </c>
      <c r="H32" s="49"/>
      <c r="I32" s="112">
        <f>ROUND(Tabela18[[#This Row],[Količina]]*Tabela18[[#This Row],[cena/EM]],2)</f>
        <v>0</v>
      </c>
    </row>
    <row r="33" spans="1:9" x14ac:dyDescent="0.25">
      <c r="A33" s="88">
        <v>32</v>
      </c>
      <c r="B33" s="144" t="s">
        <v>976</v>
      </c>
      <c r="C33" s="107" t="s">
        <v>1033</v>
      </c>
      <c r="D33" s="119" t="s">
        <v>1034</v>
      </c>
      <c r="E33" s="109"/>
      <c r="F33" s="145" t="s">
        <v>21</v>
      </c>
      <c r="G33" s="146">
        <v>8</v>
      </c>
      <c r="H33" s="49"/>
      <c r="I33" s="112">
        <f>ROUND(Tabela18[[#This Row],[Količina]]*Tabela18[[#This Row],[cena/EM]],2)</f>
        <v>0</v>
      </c>
    </row>
    <row r="34" spans="1:9" x14ac:dyDescent="0.25">
      <c r="A34" s="88">
        <v>33</v>
      </c>
      <c r="B34" s="144" t="s">
        <v>976</v>
      </c>
      <c r="C34" s="107" t="s">
        <v>1035</v>
      </c>
      <c r="D34" s="119" t="s">
        <v>1036</v>
      </c>
      <c r="E34" s="109"/>
      <c r="F34" s="145" t="s">
        <v>21</v>
      </c>
      <c r="G34" s="146">
        <v>1</v>
      </c>
      <c r="H34" s="49"/>
      <c r="I34" s="112">
        <f>ROUND(Tabela18[[#This Row],[Količina]]*Tabela18[[#This Row],[cena/EM]],2)</f>
        <v>0</v>
      </c>
    </row>
    <row r="35" spans="1:9" x14ac:dyDescent="0.25">
      <c r="A35" s="88">
        <v>34</v>
      </c>
      <c r="B35" s="144" t="s">
        <v>976</v>
      </c>
      <c r="C35" s="107" t="s">
        <v>1037</v>
      </c>
      <c r="D35" s="119" t="s">
        <v>1038</v>
      </c>
      <c r="E35" s="109"/>
      <c r="F35" s="145" t="s">
        <v>21</v>
      </c>
      <c r="G35" s="146">
        <v>7</v>
      </c>
      <c r="H35" s="49"/>
      <c r="I35" s="112">
        <f>ROUND(Tabela18[[#This Row],[Količina]]*Tabela18[[#This Row],[cena/EM]],2)</f>
        <v>0</v>
      </c>
    </row>
    <row r="36" spans="1:9" x14ac:dyDescent="0.25">
      <c r="A36" s="88">
        <v>35</v>
      </c>
      <c r="B36" s="144" t="s">
        <v>976</v>
      </c>
      <c r="C36" s="107" t="s">
        <v>1039</v>
      </c>
      <c r="D36" s="119" t="s">
        <v>1040</v>
      </c>
      <c r="E36" s="108"/>
      <c r="F36" s="145" t="s">
        <v>21</v>
      </c>
      <c r="G36" s="146">
        <v>2</v>
      </c>
      <c r="H36" s="49"/>
      <c r="I36" s="112">
        <f>ROUND(Tabela18[[#This Row],[Količina]]*Tabela18[[#This Row],[cena/EM]],2)</f>
        <v>0</v>
      </c>
    </row>
    <row r="37" spans="1:9" ht="25.5" x14ac:dyDescent="0.25">
      <c r="A37" s="88">
        <v>36</v>
      </c>
      <c r="B37" s="144" t="s">
        <v>976</v>
      </c>
      <c r="C37" s="107" t="s">
        <v>1041</v>
      </c>
      <c r="D37" s="119" t="s">
        <v>1042</v>
      </c>
      <c r="E37" s="108"/>
      <c r="F37" s="145" t="s">
        <v>1043</v>
      </c>
      <c r="G37" s="146">
        <v>7</v>
      </c>
      <c r="H37" s="49"/>
      <c r="I37" s="112">
        <f>ROUND(Tabela18[[#This Row],[Količina]]*Tabela18[[#This Row],[cena/EM]],2)</f>
        <v>0</v>
      </c>
    </row>
    <row r="38" spans="1:9" ht="25.5" x14ac:dyDescent="0.25">
      <c r="A38" s="88">
        <v>37</v>
      </c>
      <c r="B38" s="144" t="s">
        <v>976</v>
      </c>
      <c r="C38" s="107" t="s">
        <v>1044</v>
      </c>
      <c r="D38" s="119" t="s">
        <v>1045</v>
      </c>
      <c r="E38" s="108"/>
      <c r="F38" s="145" t="s">
        <v>1043</v>
      </c>
      <c r="G38" s="146">
        <v>178</v>
      </c>
      <c r="H38" s="49"/>
      <c r="I38" s="112">
        <f>ROUND(Tabela18[[#This Row],[Količina]]*Tabela18[[#This Row],[cena/EM]],2)</f>
        <v>0</v>
      </c>
    </row>
    <row r="39" spans="1:9" ht="25.5" x14ac:dyDescent="0.25">
      <c r="A39" s="88">
        <v>38</v>
      </c>
      <c r="B39" s="144" t="s">
        <v>976</v>
      </c>
      <c r="C39" s="107" t="s">
        <v>1046</v>
      </c>
      <c r="D39" s="119" t="s">
        <v>1047</v>
      </c>
      <c r="E39" s="108"/>
      <c r="F39" s="145" t="s">
        <v>1043</v>
      </c>
      <c r="G39" s="146">
        <v>98</v>
      </c>
      <c r="H39" s="49"/>
      <c r="I39" s="112">
        <f>ROUND(Tabela18[[#This Row],[Količina]]*Tabela18[[#This Row],[cena/EM]],2)</f>
        <v>0</v>
      </c>
    </row>
    <row r="40" spans="1:9" ht="27.75" x14ac:dyDescent="0.25">
      <c r="A40" s="88">
        <v>39</v>
      </c>
      <c r="B40" s="144" t="s">
        <v>976</v>
      </c>
      <c r="C40" s="107" t="s">
        <v>1048</v>
      </c>
      <c r="D40" s="119" t="s">
        <v>1049</v>
      </c>
      <c r="E40" s="108"/>
      <c r="F40" s="145" t="s">
        <v>1043</v>
      </c>
      <c r="G40" s="146">
        <v>77</v>
      </c>
      <c r="H40" s="49"/>
      <c r="I40" s="112">
        <f>ROUND(Tabela18[[#This Row],[Količina]]*Tabela18[[#This Row],[cena/EM]],2)</f>
        <v>0</v>
      </c>
    </row>
    <row r="41" spans="1:9" ht="27.75" x14ac:dyDescent="0.25">
      <c r="A41" s="88">
        <v>40</v>
      </c>
      <c r="B41" s="144" t="s">
        <v>976</v>
      </c>
      <c r="C41" s="107" t="s">
        <v>1050</v>
      </c>
      <c r="D41" s="119" t="s">
        <v>1051</v>
      </c>
      <c r="E41" s="108"/>
      <c r="F41" s="145" t="s">
        <v>1043</v>
      </c>
      <c r="G41" s="146">
        <v>365</v>
      </c>
      <c r="H41" s="49"/>
      <c r="I41" s="112">
        <f>ROUND(Tabela18[[#This Row],[Količina]]*Tabela18[[#This Row],[cena/EM]],2)</f>
        <v>0</v>
      </c>
    </row>
    <row r="42" spans="1:9" ht="27.75" x14ac:dyDescent="0.25">
      <c r="A42" s="88">
        <v>41</v>
      </c>
      <c r="B42" s="144" t="s">
        <v>976</v>
      </c>
      <c r="C42" s="107" t="s">
        <v>1052</v>
      </c>
      <c r="D42" s="119" t="s">
        <v>1053</v>
      </c>
      <c r="E42" s="108"/>
      <c r="F42" s="145" t="s">
        <v>1043</v>
      </c>
      <c r="G42" s="146">
        <v>185</v>
      </c>
      <c r="H42" s="49"/>
      <c r="I42" s="112">
        <f>ROUND(Tabela18[[#This Row],[Količina]]*Tabela18[[#This Row],[cena/EM]],2)</f>
        <v>0</v>
      </c>
    </row>
    <row r="43" spans="1:9" ht="27.75" x14ac:dyDescent="0.25">
      <c r="A43" s="88">
        <v>42</v>
      </c>
      <c r="B43" s="144" t="s">
        <v>976</v>
      </c>
      <c r="C43" s="107" t="s">
        <v>1054</v>
      </c>
      <c r="D43" s="119" t="s">
        <v>1055</v>
      </c>
      <c r="E43" s="108"/>
      <c r="F43" s="145" t="s">
        <v>1043</v>
      </c>
      <c r="G43" s="146">
        <v>215</v>
      </c>
      <c r="H43" s="49"/>
      <c r="I43" s="112">
        <f>ROUND(Tabela18[[#This Row],[Količina]]*Tabela18[[#This Row],[cena/EM]],2)</f>
        <v>0</v>
      </c>
    </row>
    <row r="44" spans="1:9" ht="27.75" x14ac:dyDescent="0.25">
      <c r="A44" s="88">
        <v>43</v>
      </c>
      <c r="B44" s="144" t="s">
        <v>976</v>
      </c>
      <c r="C44" s="107" t="s">
        <v>1056</v>
      </c>
      <c r="D44" s="119" t="s">
        <v>1057</v>
      </c>
      <c r="E44" s="108"/>
      <c r="F44" s="145" t="s">
        <v>1043</v>
      </c>
      <c r="G44" s="146">
        <v>50</v>
      </c>
      <c r="H44" s="49"/>
      <c r="I44" s="112">
        <f>ROUND(Tabela18[[#This Row],[Količina]]*Tabela18[[#This Row],[cena/EM]],2)</f>
        <v>0</v>
      </c>
    </row>
    <row r="45" spans="1:9" ht="27.75" x14ac:dyDescent="0.25">
      <c r="A45" s="88">
        <v>44</v>
      </c>
      <c r="B45" s="144" t="s">
        <v>976</v>
      </c>
      <c r="C45" s="107" t="s">
        <v>1058</v>
      </c>
      <c r="D45" s="119" t="s">
        <v>1059</v>
      </c>
      <c r="E45" s="108"/>
      <c r="F45" s="145" t="s">
        <v>1043</v>
      </c>
      <c r="G45" s="146">
        <v>48</v>
      </c>
      <c r="H45" s="49"/>
      <c r="I45" s="112">
        <f>ROUND(Tabela18[[#This Row],[Količina]]*Tabela18[[#This Row],[cena/EM]],2)</f>
        <v>0</v>
      </c>
    </row>
    <row r="46" spans="1:9" x14ac:dyDescent="0.25">
      <c r="A46" s="88">
        <v>45</v>
      </c>
      <c r="B46" s="144" t="s">
        <v>976</v>
      </c>
      <c r="C46" s="107" t="s">
        <v>1060</v>
      </c>
      <c r="D46" s="119" t="s">
        <v>1061</v>
      </c>
      <c r="E46" s="108"/>
      <c r="F46" s="145" t="s">
        <v>1043</v>
      </c>
      <c r="G46" s="146">
        <v>168</v>
      </c>
      <c r="H46" s="49"/>
      <c r="I46" s="112">
        <f>ROUND(Tabela18[[#This Row],[Količina]]*Tabela18[[#This Row],[cena/EM]],2)</f>
        <v>0</v>
      </c>
    </row>
    <row r="47" spans="1:9" x14ac:dyDescent="0.25">
      <c r="A47" s="88">
        <v>46</v>
      </c>
      <c r="B47" s="144" t="s">
        <v>976</v>
      </c>
      <c r="C47" s="107" t="s">
        <v>1062</v>
      </c>
      <c r="D47" s="119" t="s">
        <v>1061</v>
      </c>
      <c r="E47" s="108"/>
      <c r="F47" s="145" t="s">
        <v>1043</v>
      </c>
      <c r="G47" s="146">
        <v>98</v>
      </c>
      <c r="H47" s="49"/>
      <c r="I47" s="112">
        <f>ROUND(Tabela18[[#This Row],[Količina]]*Tabela18[[#This Row],[cena/EM]],2)</f>
        <v>0</v>
      </c>
    </row>
    <row r="48" spans="1:9" x14ac:dyDescent="0.25">
      <c r="A48" s="88">
        <v>47</v>
      </c>
      <c r="B48" s="144" t="s">
        <v>976</v>
      </c>
      <c r="C48" s="107" t="s">
        <v>1063</v>
      </c>
      <c r="D48" s="119" t="s">
        <v>1061</v>
      </c>
      <c r="E48" s="108"/>
      <c r="F48" s="145" t="s">
        <v>1043</v>
      </c>
      <c r="G48" s="146">
        <v>66</v>
      </c>
      <c r="H48" s="49"/>
      <c r="I48" s="112">
        <f>ROUND(Tabela18[[#This Row],[Količina]]*Tabela18[[#This Row],[cena/EM]],2)</f>
        <v>0</v>
      </c>
    </row>
    <row r="49" spans="1:9" ht="25.5" x14ac:dyDescent="0.25">
      <c r="A49" s="88">
        <v>48</v>
      </c>
      <c r="B49" s="144" t="s">
        <v>976</v>
      </c>
      <c r="C49" s="107" t="s">
        <v>1064</v>
      </c>
      <c r="D49" s="119" t="s">
        <v>1065</v>
      </c>
      <c r="E49" s="108"/>
      <c r="F49" s="145" t="s">
        <v>1043</v>
      </c>
      <c r="G49" s="146">
        <v>98</v>
      </c>
      <c r="H49" s="49"/>
      <c r="I49" s="112">
        <f>ROUND(Tabela18[[#This Row],[Količina]]*Tabela18[[#This Row],[cena/EM]],2)</f>
        <v>0</v>
      </c>
    </row>
    <row r="50" spans="1:9" ht="25.5" x14ac:dyDescent="0.25">
      <c r="A50" s="88">
        <v>49</v>
      </c>
      <c r="B50" s="144" t="s">
        <v>976</v>
      </c>
      <c r="C50" s="107" t="s">
        <v>1066</v>
      </c>
      <c r="D50" s="119" t="s">
        <v>1067</v>
      </c>
      <c r="E50" s="108"/>
      <c r="F50" s="145" t="s">
        <v>1043</v>
      </c>
      <c r="G50" s="146">
        <v>66</v>
      </c>
      <c r="H50" s="49"/>
      <c r="I50" s="112">
        <f>ROUND(Tabela18[[#This Row],[Količina]]*Tabela18[[#This Row],[cena/EM]],2)</f>
        <v>0</v>
      </c>
    </row>
    <row r="51" spans="1:9" x14ac:dyDescent="0.25">
      <c r="A51" s="88">
        <v>50</v>
      </c>
      <c r="B51" s="144" t="s">
        <v>976</v>
      </c>
      <c r="C51" s="107" t="s">
        <v>1068</v>
      </c>
      <c r="D51" s="119" t="s">
        <v>1069</v>
      </c>
      <c r="E51" s="108"/>
      <c r="F51" s="145" t="s">
        <v>354</v>
      </c>
      <c r="G51" s="146">
        <v>5</v>
      </c>
      <c r="H51" s="49"/>
      <c r="I51" s="112">
        <f>ROUND(Tabela18[[#This Row],[Količina]]*Tabela18[[#This Row],[cena/EM]],2)</f>
        <v>0</v>
      </c>
    </row>
    <row r="52" spans="1:9" x14ac:dyDescent="0.25">
      <c r="A52" s="88">
        <v>51</v>
      </c>
      <c r="B52" s="144" t="s">
        <v>976</v>
      </c>
      <c r="C52" s="107" t="s">
        <v>1070</v>
      </c>
      <c r="D52" s="119" t="s">
        <v>1071</v>
      </c>
      <c r="E52" s="108"/>
      <c r="F52" s="145" t="s">
        <v>21</v>
      </c>
      <c r="G52" s="146">
        <v>39</v>
      </c>
      <c r="H52" s="49"/>
      <c r="I52" s="112">
        <f>ROUND(Tabela18[[#This Row],[Količina]]*Tabela18[[#This Row],[cena/EM]],2)</f>
        <v>0</v>
      </c>
    </row>
    <row r="53" spans="1:9" x14ac:dyDescent="0.25">
      <c r="A53" s="88">
        <v>52</v>
      </c>
      <c r="B53" s="144" t="s">
        <v>976</v>
      </c>
      <c r="C53" s="107" t="s">
        <v>1072</v>
      </c>
      <c r="D53" s="119" t="s">
        <v>1073</v>
      </c>
      <c r="E53" s="108"/>
      <c r="F53" s="145" t="s">
        <v>21</v>
      </c>
      <c r="G53" s="146">
        <v>18</v>
      </c>
      <c r="H53" s="49"/>
      <c r="I53" s="112">
        <f>ROUND(Tabela18[[#This Row],[Količina]]*Tabela18[[#This Row],[cena/EM]],2)</f>
        <v>0</v>
      </c>
    </row>
    <row r="54" spans="1:9" ht="25.5" x14ac:dyDescent="0.25">
      <c r="A54" s="88">
        <v>53</v>
      </c>
      <c r="B54" s="144" t="s">
        <v>976</v>
      </c>
      <c r="C54" s="107" t="s">
        <v>1074</v>
      </c>
      <c r="D54" s="119" t="s">
        <v>1075</v>
      </c>
      <c r="E54" s="108"/>
      <c r="F54" s="145" t="s">
        <v>21</v>
      </c>
      <c r="G54" s="146">
        <v>78</v>
      </c>
      <c r="H54" s="49"/>
      <c r="I54" s="112">
        <f>ROUND(Tabela18[[#This Row],[Količina]]*Tabela18[[#This Row],[cena/EM]],2)</f>
        <v>0</v>
      </c>
    </row>
    <row r="55" spans="1:9" ht="38.25" x14ac:dyDescent="0.25">
      <c r="A55" s="88">
        <v>54</v>
      </c>
      <c r="B55" s="144" t="s">
        <v>976</v>
      </c>
      <c r="C55" s="107" t="s">
        <v>1076</v>
      </c>
      <c r="D55" s="119" t="s">
        <v>1077</v>
      </c>
      <c r="E55" s="108"/>
      <c r="F55" s="145" t="s">
        <v>21</v>
      </c>
      <c r="G55" s="146">
        <v>1650</v>
      </c>
      <c r="H55" s="49"/>
      <c r="I55" s="112">
        <f>ROUND(Tabela18[[#This Row],[Količina]]*Tabela18[[#This Row],[cena/EM]],2)</f>
        <v>0</v>
      </c>
    </row>
    <row r="56" spans="1:9" ht="38.25" x14ac:dyDescent="0.25">
      <c r="A56" s="88">
        <v>55</v>
      </c>
      <c r="B56" s="144" t="s">
        <v>976</v>
      </c>
      <c r="C56" s="107" t="s">
        <v>1078</v>
      </c>
      <c r="D56" s="119" t="s">
        <v>1079</v>
      </c>
      <c r="E56" s="108"/>
      <c r="F56" s="145" t="s">
        <v>1080</v>
      </c>
      <c r="G56" s="146">
        <v>18</v>
      </c>
      <c r="H56" s="49"/>
      <c r="I56" s="112">
        <f>ROUND(Tabela18[[#This Row],[Količina]]*Tabela18[[#This Row],[cena/EM]],2)</f>
        <v>0</v>
      </c>
    </row>
    <row r="57" spans="1:9" x14ac:dyDescent="0.25">
      <c r="A57" s="88">
        <v>56</v>
      </c>
      <c r="B57" s="144" t="s">
        <v>976</v>
      </c>
      <c r="C57" s="107" t="s">
        <v>1081</v>
      </c>
      <c r="D57" s="119" t="s">
        <v>1082</v>
      </c>
      <c r="E57" s="108"/>
      <c r="F57" s="145" t="s">
        <v>21</v>
      </c>
      <c r="G57" s="146">
        <v>18</v>
      </c>
      <c r="H57" s="49"/>
      <c r="I57" s="112">
        <f>ROUND(Tabela18[[#This Row],[Količina]]*Tabela18[[#This Row],[cena/EM]],2)</f>
        <v>0</v>
      </c>
    </row>
    <row r="58" spans="1:9" ht="38.25" x14ac:dyDescent="0.25">
      <c r="A58" s="88">
        <v>57</v>
      </c>
      <c r="B58" s="144" t="s">
        <v>976</v>
      </c>
      <c r="C58" s="107" t="s">
        <v>1083</v>
      </c>
      <c r="D58" s="219" t="s">
        <v>1084</v>
      </c>
      <c r="E58" s="108"/>
      <c r="F58" s="145" t="s">
        <v>21</v>
      </c>
      <c r="G58" s="146">
        <v>1</v>
      </c>
      <c r="H58" s="49"/>
      <c r="I58" s="112">
        <f>ROUND(Tabela18[[#This Row],[Količina]]*Tabela18[[#This Row],[cena/EM]],2)</f>
        <v>0</v>
      </c>
    </row>
    <row r="59" spans="1:9" x14ac:dyDescent="0.25">
      <c r="A59" s="88">
        <v>58</v>
      </c>
      <c r="B59" s="144" t="s">
        <v>976</v>
      </c>
      <c r="C59" s="107" t="s">
        <v>1085</v>
      </c>
      <c r="D59" s="119" t="s">
        <v>1086</v>
      </c>
      <c r="E59" s="108"/>
      <c r="F59" s="145" t="s">
        <v>21</v>
      </c>
      <c r="G59" s="146">
        <v>1</v>
      </c>
      <c r="H59" s="49"/>
      <c r="I59" s="112">
        <f>ROUND(Tabela18[[#This Row],[Količina]]*Tabela18[[#This Row],[cena/EM]],2)</f>
        <v>0</v>
      </c>
    </row>
    <row r="60" spans="1:9" x14ac:dyDescent="0.25">
      <c r="A60" s="88">
        <v>59</v>
      </c>
      <c r="B60" s="144" t="s">
        <v>976</v>
      </c>
      <c r="C60" s="107" t="s">
        <v>1087</v>
      </c>
      <c r="D60" s="119" t="s">
        <v>1088</v>
      </c>
      <c r="E60" s="108"/>
      <c r="F60" s="145" t="s">
        <v>21</v>
      </c>
      <c r="G60" s="146">
        <v>1</v>
      </c>
      <c r="H60" s="49"/>
      <c r="I60" s="112">
        <f>ROUND(Tabela18[[#This Row],[Količina]]*Tabela18[[#This Row],[cena/EM]],2)</f>
        <v>0</v>
      </c>
    </row>
    <row r="61" spans="1:9" x14ac:dyDescent="0.2">
      <c r="A61" s="88">
        <v>60</v>
      </c>
      <c r="B61" s="144" t="s">
        <v>976</v>
      </c>
      <c r="C61" s="107" t="s">
        <v>1089</v>
      </c>
      <c r="D61" s="220" t="s">
        <v>1090</v>
      </c>
      <c r="E61" s="108"/>
      <c r="F61" s="145" t="s">
        <v>21</v>
      </c>
      <c r="G61" s="146">
        <v>1</v>
      </c>
      <c r="H61" s="49"/>
      <c r="I61" s="112">
        <f>ROUND(Tabela18[[#This Row],[Količina]]*Tabela18[[#This Row],[cena/EM]],2)</f>
        <v>0</v>
      </c>
    </row>
    <row r="62" spans="1:9" x14ac:dyDescent="0.2">
      <c r="A62" s="88">
        <v>61</v>
      </c>
      <c r="B62" s="144" t="s">
        <v>976</v>
      </c>
      <c r="C62" s="107" t="s">
        <v>1091</v>
      </c>
      <c r="D62" s="220" t="s">
        <v>1092</v>
      </c>
      <c r="E62" s="108"/>
      <c r="F62" s="145" t="s">
        <v>21</v>
      </c>
      <c r="G62" s="146">
        <v>1</v>
      </c>
      <c r="H62" s="49"/>
      <c r="I62" s="112">
        <f>ROUND(Tabela18[[#This Row],[Količina]]*Tabela18[[#This Row],[cena/EM]],2)</f>
        <v>0</v>
      </c>
    </row>
    <row r="63" spans="1:9" x14ac:dyDescent="0.25">
      <c r="A63" s="88">
        <v>62</v>
      </c>
      <c r="B63" s="144" t="s">
        <v>976</v>
      </c>
      <c r="C63" s="107" t="s">
        <v>1093</v>
      </c>
      <c r="D63" s="119" t="s">
        <v>1094</v>
      </c>
      <c r="E63" s="108"/>
      <c r="F63" s="145" t="s">
        <v>21</v>
      </c>
      <c r="G63" s="146">
        <v>2</v>
      </c>
      <c r="H63" s="49"/>
      <c r="I63" s="112">
        <f>ROUND(Tabela18[[#This Row],[Količina]]*Tabela18[[#This Row],[cena/EM]],2)</f>
        <v>0</v>
      </c>
    </row>
    <row r="64" spans="1:9" x14ac:dyDescent="0.25">
      <c r="A64" s="88">
        <v>63</v>
      </c>
      <c r="B64" s="144" t="s">
        <v>976</v>
      </c>
      <c r="C64" s="107" t="s">
        <v>1095</v>
      </c>
      <c r="D64" s="119" t="s">
        <v>1096</v>
      </c>
      <c r="E64" s="108"/>
      <c r="F64" s="145" t="s">
        <v>21</v>
      </c>
      <c r="G64" s="146">
        <v>2</v>
      </c>
      <c r="H64" s="49"/>
      <c r="I64" s="112">
        <f>ROUND(Tabela18[[#This Row],[Količina]]*Tabela18[[#This Row],[cena/EM]],2)</f>
        <v>0</v>
      </c>
    </row>
    <row r="65" spans="1:9" x14ac:dyDescent="0.25">
      <c r="A65" s="88">
        <v>64</v>
      </c>
      <c r="B65" s="144" t="s">
        <v>976</v>
      </c>
      <c r="C65" s="107" t="s">
        <v>1097</v>
      </c>
      <c r="D65" s="119" t="s">
        <v>1098</v>
      </c>
      <c r="E65" s="108"/>
      <c r="F65" s="145" t="s">
        <v>21</v>
      </c>
      <c r="G65" s="146">
        <v>1</v>
      </c>
      <c r="H65" s="49"/>
      <c r="I65" s="112">
        <f>ROUND(Tabela18[[#This Row],[Količina]]*Tabela18[[#This Row],[cena/EM]],2)</f>
        <v>0</v>
      </c>
    </row>
    <row r="66" spans="1:9" x14ac:dyDescent="0.25">
      <c r="A66" s="88">
        <v>65</v>
      </c>
      <c r="B66" s="144" t="s">
        <v>976</v>
      </c>
      <c r="C66" s="107" t="s">
        <v>1099</v>
      </c>
      <c r="D66" s="119" t="s">
        <v>1100</v>
      </c>
      <c r="E66" s="108"/>
      <c r="F66" s="145" t="s">
        <v>21</v>
      </c>
      <c r="G66" s="146">
        <v>7</v>
      </c>
      <c r="H66" s="49"/>
      <c r="I66" s="112">
        <f>ROUND(Tabela18[[#This Row],[Količina]]*Tabela18[[#This Row],[cena/EM]],2)</f>
        <v>0</v>
      </c>
    </row>
    <row r="67" spans="1:9" x14ac:dyDescent="0.25">
      <c r="A67" s="88">
        <v>66</v>
      </c>
      <c r="B67" s="144" t="s">
        <v>976</v>
      </c>
      <c r="C67" s="107" t="s">
        <v>1101</v>
      </c>
      <c r="D67" s="119" t="s">
        <v>1102</v>
      </c>
      <c r="E67" s="108"/>
      <c r="F67" s="145" t="s">
        <v>21</v>
      </c>
      <c r="G67" s="146">
        <v>18</v>
      </c>
      <c r="H67" s="49"/>
      <c r="I67" s="112">
        <f>ROUND(Tabela18[[#This Row],[Količina]]*Tabela18[[#This Row],[cena/EM]],2)</f>
        <v>0</v>
      </c>
    </row>
    <row r="68" spans="1:9" x14ac:dyDescent="0.25">
      <c r="A68" s="88">
        <v>67</v>
      </c>
      <c r="B68" s="144" t="s">
        <v>976</v>
      </c>
      <c r="C68" s="107" t="s">
        <v>1103</v>
      </c>
      <c r="D68" s="119" t="s">
        <v>1104</v>
      </c>
      <c r="E68" s="108"/>
      <c r="F68" s="145" t="s">
        <v>21</v>
      </c>
      <c r="G68" s="146">
        <v>3</v>
      </c>
      <c r="H68" s="49"/>
      <c r="I68" s="112">
        <f>ROUND(Tabela18[[#This Row],[Količina]]*Tabela18[[#This Row],[cena/EM]],2)</f>
        <v>0</v>
      </c>
    </row>
    <row r="69" spans="1:9" x14ac:dyDescent="0.25">
      <c r="A69" s="88">
        <v>68</v>
      </c>
      <c r="B69" s="144" t="s">
        <v>976</v>
      </c>
      <c r="C69" s="107" t="s">
        <v>1105</v>
      </c>
      <c r="D69" s="119" t="s">
        <v>1106</v>
      </c>
      <c r="E69" s="108"/>
      <c r="F69" s="145" t="s">
        <v>21</v>
      </c>
      <c r="G69" s="146">
        <v>1</v>
      </c>
      <c r="H69" s="49"/>
      <c r="I69" s="112">
        <f>ROUND(Tabela18[[#This Row],[Količina]]*Tabela18[[#This Row],[cena/EM]],2)</f>
        <v>0</v>
      </c>
    </row>
    <row r="70" spans="1:9" x14ac:dyDescent="0.25">
      <c r="A70" s="88">
        <v>69</v>
      </c>
      <c r="B70" s="144" t="s">
        <v>976</v>
      </c>
      <c r="C70" s="107" t="s">
        <v>1107</v>
      </c>
      <c r="D70" s="119" t="s">
        <v>1108</v>
      </c>
      <c r="E70" s="108"/>
      <c r="F70" s="145" t="s">
        <v>21</v>
      </c>
      <c r="G70" s="146">
        <v>4</v>
      </c>
      <c r="H70" s="49"/>
      <c r="I70" s="112">
        <f>ROUND(Tabela18[[#This Row],[Količina]]*Tabela18[[#This Row],[cena/EM]],2)</f>
        <v>0</v>
      </c>
    </row>
    <row r="71" spans="1:9" x14ac:dyDescent="0.25">
      <c r="A71" s="88">
        <v>70</v>
      </c>
      <c r="B71" s="144" t="s">
        <v>976</v>
      </c>
      <c r="C71" s="107" t="s">
        <v>1109</v>
      </c>
      <c r="D71" s="167" t="s">
        <v>1110</v>
      </c>
      <c r="E71" s="108"/>
      <c r="F71" s="145" t="s">
        <v>21</v>
      </c>
      <c r="G71" s="146">
        <v>2</v>
      </c>
      <c r="H71" s="49"/>
      <c r="I71" s="112">
        <f>ROUND(Tabela18[[#This Row],[Količina]]*Tabela18[[#This Row],[cena/EM]],2)</f>
        <v>0</v>
      </c>
    </row>
    <row r="72" spans="1:9" ht="25.5" x14ac:dyDescent="0.25">
      <c r="A72" s="88">
        <v>71</v>
      </c>
      <c r="B72" s="144" t="s">
        <v>976</v>
      </c>
      <c r="C72" s="107" t="s">
        <v>1111</v>
      </c>
      <c r="D72" s="167" t="s">
        <v>1112</v>
      </c>
      <c r="E72" s="108"/>
      <c r="F72" s="145" t="s">
        <v>21</v>
      </c>
      <c r="G72" s="146">
        <v>1</v>
      </c>
      <c r="H72" s="49"/>
      <c r="I72" s="112">
        <f>ROUND(Tabela18[[#This Row],[Količina]]*Tabela18[[#This Row],[cena/EM]],2)</f>
        <v>0</v>
      </c>
    </row>
    <row r="73" spans="1:9" x14ac:dyDescent="0.25">
      <c r="A73" s="88">
        <v>72</v>
      </c>
      <c r="B73" s="144" t="s">
        <v>976</v>
      </c>
      <c r="C73" s="107" t="s">
        <v>1113</v>
      </c>
      <c r="D73" s="167" t="s">
        <v>1114</v>
      </c>
      <c r="E73" s="108"/>
      <c r="F73" s="145" t="s">
        <v>21</v>
      </c>
      <c r="G73" s="146">
        <v>1</v>
      </c>
      <c r="H73" s="49"/>
      <c r="I73" s="112">
        <f>ROUND(Tabela18[[#This Row],[Količina]]*Tabela18[[#This Row],[cena/EM]],2)</f>
        <v>0</v>
      </c>
    </row>
    <row r="74" spans="1:9" x14ac:dyDescent="0.25">
      <c r="A74" s="88">
        <v>73</v>
      </c>
      <c r="B74" s="144" t="s">
        <v>976</v>
      </c>
      <c r="C74" s="107" t="s">
        <v>1115</v>
      </c>
      <c r="D74" s="167" t="s">
        <v>1116</v>
      </c>
      <c r="E74" s="108"/>
      <c r="F74" s="145" t="s">
        <v>21</v>
      </c>
      <c r="G74" s="146">
        <v>1</v>
      </c>
      <c r="H74" s="49"/>
      <c r="I74" s="112">
        <f>ROUND(Tabela18[[#This Row],[Količina]]*Tabela18[[#This Row],[cena/EM]],2)</f>
        <v>0</v>
      </c>
    </row>
    <row r="75" spans="1:9" x14ac:dyDescent="0.25">
      <c r="A75" s="88">
        <v>74</v>
      </c>
      <c r="B75" s="144" t="s">
        <v>976</v>
      </c>
      <c r="C75" s="107" t="s">
        <v>1117</v>
      </c>
      <c r="D75" s="154" t="s">
        <v>1118</v>
      </c>
      <c r="E75" s="108"/>
      <c r="F75" s="145" t="s">
        <v>21</v>
      </c>
      <c r="G75" s="146">
        <v>1</v>
      </c>
      <c r="H75" s="49"/>
      <c r="I75" s="112">
        <f>ROUND(Tabela18[[#This Row],[Količina]]*Tabela18[[#This Row],[cena/EM]],2)</f>
        <v>0</v>
      </c>
    </row>
    <row r="76" spans="1:9" x14ac:dyDescent="0.25">
      <c r="A76" s="88">
        <v>75</v>
      </c>
      <c r="B76" s="144" t="s">
        <v>976</v>
      </c>
      <c r="C76" s="107" t="s">
        <v>1119</v>
      </c>
      <c r="D76" s="154" t="s">
        <v>1120</v>
      </c>
      <c r="E76" s="108"/>
      <c r="F76" s="145" t="s">
        <v>21</v>
      </c>
      <c r="G76" s="146">
        <v>1</v>
      </c>
      <c r="H76" s="49"/>
      <c r="I76" s="112">
        <f>ROUND(Tabela18[[#This Row],[Količina]]*Tabela18[[#This Row],[cena/EM]],2)</f>
        <v>0</v>
      </c>
    </row>
    <row r="77" spans="1:9" ht="38.25" x14ac:dyDescent="0.25">
      <c r="A77" s="88">
        <v>76</v>
      </c>
      <c r="B77" s="144" t="s">
        <v>976</v>
      </c>
      <c r="C77" s="107" t="s">
        <v>1121</v>
      </c>
      <c r="D77" s="219" t="s">
        <v>1122</v>
      </c>
      <c r="E77" s="108"/>
      <c r="F77" s="145" t="s">
        <v>21</v>
      </c>
      <c r="G77" s="146">
        <v>1</v>
      </c>
      <c r="H77" s="49"/>
      <c r="I77" s="112">
        <f>ROUND(Tabela18[[#This Row],[Količina]]*Tabela18[[#This Row],[cena/EM]],2)</f>
        <v>0</v>
      </c>
    </row>
    <row r="78" spans="1:9" x14ac:dyDescent="0.25">
      <c r="A78" s="88">
        <v>77</v>
      </c>
      <c r="B78" s="144" t="s">
        <v>976</v>
      </c>
      <c r="C78" s="107" t="s">
        <v>1123</v>
      </c>
      <c r="D78" s="119" t="s">
        <v>1124</v>
      </c>
      <c r="E78" s="108"/>
      <c r="F78" s="145" t="s">
        <v>21</v>
      </c>
      <c r="G78" s="146">
        <v>1</v>
      </c>
      <c r="H78" s="49"/>
      <c r="I78" s="112">
        <f>ROUND(Tabela18[[#This Row],[Količina]]*Tabela18[[#This Row],[cena/EM]],2)</f>
        <v>0</v>
      </c>
    </row>
    <row r="79" spans="1:9" x14ac:dyDescent="0.2">
      <c r="A79" s="88">
        <v>78</v>
      </c>
      <c r="B79" s="144" t="s">
        <v>976</v>
      </c>
      <c r="C79" s="107" t="s">
        <v>1125</v>
      </c>
      <c r="D79" s="220" t="s">
        <v>1126</v>
      </c>
      <c r="E79" s="108"/>
      <c r="F79" s="145" t="s">
        <v>21</v>
      </c>
      <c r="G79" s="146">
        <v>1</v>
      </c>
      <c r="H79" s="49"/>
      <c r="I79" s="112">
        <f>ROUND(Tabela18[[#This Row],[Količina]]*Tabela18[[#This Row],[cena/EM]],2)</f>
        <v>0</v>
      </c>
    </row>
    <row r="80" spans="1:9" x14ac:dyDescent="0.25">
      <c r="A80" s="88">
        <v>79</v>
      </c>
      <c r="B80" s="144" t="s">
        <v>976</v>
      </c>
      <c r="C80" s="107" t="s">
        <v>1127</v>
      </c>
      <c r="D80" s="119" t="s">
        <v>1096</v>
      </c>
      <c r="E80" s="108"/>
      <c r="F80" s="145" t="s">
        <v>21</v>
      </c>
      <c r="G80" s="146">
        <v>9</v>
      </c>
      <c r="H80" s="49"/>
      <c r="I80" s="112">
        <f>ROUND(Tabela18[[#This Row],[Količina]]*Tabela18[[#This Row],[cena/EM]],2)</f>
        <v>0</v>
      </c>
    </row>
    <row r="81" spans="1:9" x14ac:dyDescent="0.25">
      <c r="A81" s="88">
        <v>80</v>
      </c>
      <c r="B81" s="144" t="s">
        <v>976</v>
      </c>
      <c r="C81" s="107" t="s">
        <v>1128</v>
      </c>
      <c r="D81" s="119" t="s">
        <v>1098</v>
      </c>
      <c r="E81" s="108"/>
      <c r="F81" s="145" t="s">
        <v>21</v>
      </c>
      <c r="G81" s="146">
        <v>1</v>
      </c>
      <c r="H81" s="49"/>
      <c r="I81" s="112">
        <f>ROUND(Tabela18[[#This Row],[Količina]]*Tabela18[[#This Row],[cena/EM]],2)</f>
        <v>0</v>
      </c>
    </row>
    <row r="82" spans="1:9" x14ac:dyDescent="0.25">
      <c r="A82" s="88">
        <v>81</v>
      </c>
      <c r="B82" s="144" t="s">
        <v>976</v>
      </c>
      <c r="C82" s="107" t="s">
        <v>1129</v>
      </c>
      <c r="D82" s="119" t="s">
        <v>1102</v>
      </c>
      <c r="E82" s="108"/>
      <c r="F82" s="145" t="s">
        <v>21</v>
      </c>
      <c r="G82" s="146">
        <v>10</v>
      </c>
      <c r="H82" s="49"/>
      <c r="I82" s="112">
        <f>ROUND(Tabela18[[#This Row],[Količina]]*Tabela18[[#This Row],[cena/EM]],2)</f>
        <v>0</v>
      </c>
    </row>
    <row r="83" spans="1:9" x14ac:dyDescent="0.25">
      <c r="A83" s="88">
        <v>82</v>
      </c>
      <c r="B83" s="144" t="s">
        <v>976</v>
      </c>
      <c r="C83" s="107" t="s">
        <v>1130</v>
      </c>
      <c r="D83" s="119" t="s">
        <v>1108</v>
      </c>
      <c r="E83" s="108"/>
      <c r="F83" s="145" t="s">
        <v>21</v>
      </c>
      <c r="G83" s="146">
        <v>12</v>
      </c>
      <c r="H83" s="49"/>
      <c r="I83" s="112">
        <f>ROUND(Tabela18[[#This Row],[Količina]]*Tabela18[[#This Row],[cena/EM]],2)</f>
        <v>0</v>
      </c>
    </row>
    <row r="84" spans="1:9" x14ac:dyDescent="0.25">
      <c r="A84" s="88">
        <v>83</v>
      </c>
      <c r="B84" s="144" t="s">
        <v>976</v>
      </c>
      <c r="C84" s="107" t="s">
        <v>1131</v>
      </c>
      <c r="D84" s="119" t="s">
        <v>1132</v>
      </c>
      <c r="E84" s="108"/>
      <c r="F84" s="145" t="s">
        <v>21</v>
      </c>
      <c r="G84" s="146">
        <v>1</v>
      </c>
      <c r="H84" s="49"/>
      <c r="I84" s="112">
        <f>ROUND(Tabela18[[#This Row],[Količina]]*Tabela18[[#This Row],[cena/EM]],2)</f>
        <v>0</v>
      </c>
    </row>
    <row r="85" spans="1:9" x14ac:dyDescent="0.25">
      <c r="A85" s="88">
        <v>84</v>
      </c>
      <c r="B85" s="144" t="s">
        <v>976</v>
      </c>
      <c r="C85" s="107" t="s">
        <v>1133</v>
      </c>
      <c r="D85" s="154" t="s">
        <v>1134</v>
      </c>
      <c r="E85" s="108"/>
      <c r="F85" s="145" t="s">
        <v>21</v>
      </c>
      <c r="G85" s="146">
        <v>1</v>
      </c>
      <c r="H85" s="49"/>
      <c r="I85" s="112">
        <f>ROUND(Tabela18[[#This Row],[Količina]]*Tabela18[[#This Row],[cena/EM]],2)</f>
        <v>0</v>
      </c>
    </row>
    <row r="86" spans="1:9" ht="51" x14ac:dyDescent="0.25">
      <c r="A86" s="88">
        <v>85</v>
      </c>
      <c r="B86" s="144" t="s">
        <v>976</v>
      </c>
      <c r="C86" s="107" t="s">
        <v>1135</v>
      </c>
      <c r="D86" s="219" t="s">
        <v>1136</v>
      </c>
      <c r="E86" s="108"/>
      <c r="F86" s="145" t="s">
        <v>21</v>
      </c>
      <c r="G86" s="146">
        <v>1</v>
      </c>
      <c r="H86" s="49"/>
      <c r="I86" s="112">
        <f>ROUND(Tabela18[[#This Row],[Količina]]*Tabela18[[#This Row],[cena/EM]],2)</f>
        <v>0</v>
      </c>
    </row>
    <row r="87" spans="1:9" ht="51" x14ac:dyDescent="0.25">
      <c r="A87" s="88">
        <v>86</v>
      </c>
      <c r="B87" s="144" t="s">
        <v>976</v>
      </c>
      <c r="C87" s="107" t="s">
        <v>1137</v>
      </c>
      <c r="D87" s="219" t="s">
        <v>1138</v>
      </c>
      <c r="E87" s="219"/>
      <c r="F87" s="145" t="s">
        <v>21</v>
      </c>
      <c r="G87" s="146">
        <v>1</v>
      </c>
      <c r="H87" s="49"/>
      <c r="I87" s="112">
        <f>ROUND(Tabela18[[#This Row],[Količina]]*Tabela18[[#This Row],[cena/EM]],2)</f>
        <v>0</v>
      </c>
    </row>
    <row r="88" spans="1:9" x14ac:dyDescent="0.25">
      <c r="A88" s="88">
        <v>87</v>
      </c>
      <c r="B88" s="142" t="s">
        <v>976</v>
      </c>
      <c r="C88" s="148" t="s">
        <v>986</v>
      </c>
      <c r="D88" s="102" t="s">
        <v>987</v>
      </c>
      <c r="E88" s="143"/>
      <c r="F88" s="105">
        <f>ROUND(SUM(I89:I103),2)</f>
        <v>0</v>
      </c>
      <c r="G88" s="79"/>
      <c r="H88" s="79"/>
      <c r="I88" s="149"/>
    </row>
    <row r="89" spans="1:9" x14ac:dyDescent="0.25">
      <c r="A89" s="88">
        <v>88</v>
      </c>
      <c r="B89" s="144" t="s">
        <v>976</v>
      </c>
      <c r="C89" s="107" t="s">
        <v>1139</v>
      </c>
      <c r="D89" s="119" t="s">
        <v>1140</v>
      </c>
      <c r="E89" s="108"/>
      <c r="F89" s="145" t="s">
        <v>1043</v>
      </c>
      <c r="G89" s="146">
        <v>121</v>
      </c>
      <c r="H89" s="49"/>
      <c r="I89" s="112">
        <f>ROUND(Tabela18[[#This Row],[Količina]]*Tabela18[[#This Row],[cena/EM]],2)</f>
        <v>0</v>
      </c>
    </row>
    <row r="90" spans="1:9" ht="25.5" x14ac:dyDescent="0.25">
      <c r="A90" s="88">
        <v>89</v>
      </c>
      <c r="B90" s="144" t="s">
        <v>976</v>
      </c>
      <c r="C90" s="107" t="s">
        <v>1141</v>
      </c>
      <c r="D90" s="154" t="s">
        <v>1142</v>
      </c>
      <c r="E90" s="108"/>
      <c r="F90" s="145" t="s">
        <v>1043</v>
      </c>
      <c r="G90" s="146">
        <v>45</v>
      </c>
      <c r="H90" s="49"/>
      <c r="I90" s="112">
        <f>ROUND(Tabela18[[#This Row],[Količina]]*Tabela18[[#This Row],[cena/EM]],2)</f>
        <v>0</v>
      </c>
    </row>
    <row r="91" spans="1:9" s="221" customFormat="1" ht="25.5" x14ac:dyDescent="0.25">
      <c r="A91" s="88">
        <v>90</v>
      </c>
      <c r="B91" s="144" t="s">
        <v>976</v>
      </c>
      <c r="C91" s="107" t="s">
        <v>1143</v>
      </c>
      <c r="D91" s="154" t="s">
        <v>1144</v>
      </c>
      <c r="E91" s="108"/>
      <c r="F91" s="145" t="s">
        <v>1043</v>
      </c>
      <c r="G91" s="146">
        <v>45</v>
      </c>
      <c r="H91" s="49"/>
      <c r="I91" s="112">
        <f>ROUND(Tabela18[[#This Row],[Količina]]*Tabela18[[#This Row],[cena/EM]],2)</f>
        <v>0</v>
      </c>
    </row>
    <row r="92" spans="1:9" s="221" customFormat="1" ht="25.5" x14ac:dyDescent="0.25">
      <c r="A92" s="88">
        <v>91</v>
      </c>
      <c r="B92" s="144" t="s">
        <v>976</v>
      </c>
      <c r="C92" s="107" t="s">
        <v>1145</v>
      </c>
      <c r="D92" s="154" t="s">
        <v>1146</v>
      </c>
      <c r="E92" s="108"/>
      <c r="F92" s="145" t="s">
        <v>1043</v>
      </c>
      <c r="G92" s="146">
        <v>12</v>
      </c>
      <c r="H92" s="49"/>
      <c r="I92" s="112">
        <f>ROUND(Tabela18[[#This Row],[Količina]]*Tabela18[[#This Row],[cena/EM]],2)</f>
        <v>0</v>
      </c>
    </row>
    <row r="93" spans="1:9" s="221" customFormat="1" ht="25.5" x14ac:dyDescent="0.25">
      <c r="A93" s="88">
        <v>92</v>
      </c>
      <c r="B93" s="144" t="s">
        <v>976</v>
      </c>
      <c r="C93" s="107" t="s">
        <v>1147</v>
      </c>
      <c r="D93" s="154" t="s">
        <v>1148</v>
      </c>
      <c r="E93" s="108"/>
      <c r="F93" s="145" t="s">
        <v>1043</v>
      </c>
      <c r="G93" s="146">
        <v>15</v>
      </c>
      <c r="H93" s="49"/>
      <c r="I93" s="112">
        <f>ROUND(Tabela18[[#This Row],[Količina]]*Tabela18[[#This Row],[cena/EM]],2)</f>
        <v>0</v>
      </c>
    </row>
    <row r="94" spans="1:9" s="221" customFormat="1" x14ac:dyDescent="0.25">
      <c r="A94" s="88">
        <v>93</v>
      </c>
      <c r="B94" s="144" t="s">
        <v>976</v>
      </c>
      <c r="C94" s="107" t="s">
        <v>1149</v>
      </c>
      <c r="D94" s="119" t="s">
        <v>1150</v>
      </c>
      <c r="E94" s="108"/>
      <c r="F94" s="145" t="s">
        <v>1043</v>
      </c>
      <c r="G94" s="146">
        <v>12</v>
      </c>
      <c r="H94" s="49"/>
      <c r="I94" s="112">
        <f>ROUND(Tabela18[[#This Row],[Količina]]*Tabela18[[#This Row],[cena/EM]],2)</f>
        <v>0</v>
      </c>
    </row>
    <row r="95" spans="1:9" s="221" customFormat="1" x14ac:dyDescent="0.25">
      <c r="A95" s="88">
        <v>94</v>
      </c>
      <c r="B95" s="144" t="s">
        <v>976</v>
      </c>
      <c r="C95" s="107" t="s">
        <v>1151</v>
      </c>
      <c r="D95" s="119" t="s">
        <v>1152</v>
      </c>
      <c r="E95" s="109"/>
      <c r="F95" s="145" t="s">
        <v>1043</v>
      </c>
      <c r="G95" s="146">
        <v>16</v>
      </c>
      <c r="H95" s="49"/>
      <c r="I95" s="112">
        <f>ROUND(Tabela18[[#This Row],[Količina]]*Tabela18[[#This Row],[cena/EM]],2)</f>
        <v>0</v>
      </c>
    </row>
    <row r="96" spans="1:9" s="221" customFormat="1" x14ac:dyDescent="0.25">
      <c r="A96" s="88">
        <v>95</v>
      </c>
      <c r="B96" s="144" t="s">
        <v>976</v>
      </c>
      <c r="C96" s="107" t="s">
        <v>1153</v>
      </c>
      <c r="D96" s="119" t="s">
        <v>1154</v>
      </c>
      <c r="E96" s="109"/>
      <c r="F96" s="145" t="s">
        <v>1043</v>
      </c>
      <c r="G96" s="146">
        <v>8</v>
      </c>
      <c r="H96" s="49"/>
      <c r="I96" s="112">
        <f>ROUND(Tabela18[[#This Row],[Količina]]*Tabela18[[#This Row],[cena/EM]],2)</f>
        <v>0</v>
      </c>
    </row>
    <row r="97" spans="1:9" s="221" customFormat="1" ht="25.5" x14ac:dyDescent="0.25">
      <c r="A97" s="88">
        <v>96</v>
      </c>
      <c r="B97" s="144" t="s">
        <v>976</v>
      </c>
      <c r="C97" s="107" t="s">
        <v>1155</v>
      </c>
      <c r="D97" s="119" t="s">
        <v>1156</v>
      </c>
      <c r="E97" s="108"/>
      <c r="F97" s="145" t="s">
        <v>1043</v>
      </c>
      <c r="G97" s="146">
        <v>12</v>
      </c>
      <c r="H97" s="49"/>
      <c r="I97" s="112">
        <f>ROUND(Tabela18[[#This Row],[Količina]]*Tabela18[[#This Row],[cena/EM]],2)</f>
        <v>0</v>
      </c>
    </row>
    <row r="98" spans="1:9" s="221" customFormat="1" x14ac:dyDescent="0.25">
      <c r="A98" s="88">
        <v>97</v>
      </c>
      <c r="B98" s="144" t="s">
        <v>976</v>
      </c>
      <c r="C98" s="107" t="s">
        <v>1157</v>
      </c>
      <c r="D98" s="119" t="s">
        <v>1158</v>
      </c>
      <c r="E98" s="108"/>
      <c r="F98" s="145" t="s">
        <v>1043</v>
      </c>
      <c r="G98" s="146">
        <v>8</v>
      </c>
      <c r="H98" s="49"/>
      <c r="I98" s="112">
        <f>ROUND(Tabela18[[#This Row],[Količina]]*Tabela18[[#This Row],[cena/EM]],2)</f>
        <v>0</v>
      </c>
    </row>
    <row r="99" spans="1:9" s="221" customFormat="1" x14ac:dyDescent="0.25">
      <c r="A99" s="88">
        <v>98</v>
      </c>
      <c r="B99" s="144" t="s">
        <v>976</v>
      </c>
      <c r="C99" s="107" t="s">
        <v>1159</v>
      </c>
      <c r="D99" s="119" t="s">
        <v>1160</v>
      </c>
      <c r="E99" s="108"/>
      <c r="F99" s="145" t="s">
        <v>1043</v>
      </c>
      <c r="G99" s="146">
        <v>8</v>
      </c>
      <c r="H99" s="49"/>
      <c r="I99" s="112">
        <f>ROUND(Tabela18[[#This Row],[Količina]]*Tabela18[[#This Row],[cena/EM]],2)</f>
        <v>0</v>
      </c>
    </row>
    <row r="100" spans="1:9" s="221" customFormat="1" x14ac:dyDescent="0.25">
      <c r="A100" s="88">
        <v>99</v>
      </c>
      <c r="B100" s="144" t="s">
        <v>976</v>
      </c>
      <c r="C100" s="107" t="s">
        <v>1161</v>
      </c>
      <c r="D100" s="119" t="s">
        <v>1162</v>
      </c>
      <c r="E100" s="108"/>
      <c r="F100" s="145" t="s">
        <v>1043</v>
      </c>
      <c r="G100" s="146">
        <v>8</v>
      </c>
      <c r="H100" s="49"/>
      <c r="I100" s="112">
        <f>ROUND(Tabela18[[#This Row],[Količina]]*Tabela18[[#This Row],[cena/EM]],2)</f>
        <v>0</v>
      </c>
    </row>
    <row r="101" spans="1:9" s="221" customFormat="1" x14ac:dyDescent="0.25">
      <c r="A101" s="88">
        <v>100</v>
      </c>
      <c r="B101" s="144" t="s">
        <v>976</v>
      </c>
      <c r="C101" s="107" t="s">
        <v>1163</v>
      </c>
      <c r="D101" s="222" t="s">
        <v>1164</v>
      </c>
      <c r="E101" s="108"/>
      <c r="F101" s="145" t="s">
        <v>1043</v>
      </c>
      <c r="G101" s="146">
        <v>4</v>
      </c>
      <c r="H101" s="49"/>
      <c r="I101" s="112">
        <f>ROUND(Tabela18[[#This Row],[Količina]]*Tabela18[[#This Row],[cena/EM]],2)</f>
        <v>0</v>
      </c>
    </row>
    <row r="102" spans="1:9" s="221" customFormat="1" ht="25.5" x14ac:dyDescent="0.25">
      <c r="A102" s="88">
        <v>101</v>
      </c>
      <c r="B102" s="144" t="s">
        <v>976</v>
      </c>
      <c r="C102" s="107" t="s">
        <v>1165</v>
      </c>
      <c r="D102" s="222" t="s">
        <v>1166</v>
      </c>
      <c r="E102" s="108"/>
      <c r="F102" s="145" t="s">
        <v>1043</v>
      </c>
      <c r="G102" s="146">
        <v>8</v>
      </c>
      <c r="H102" s="49"/>
      <c r="I102" s="112">
        <f>ROUND(Tabela18[[#This Row],[Količina]]*Tabela18[[#This Row],[cena/EM]],2)</f>
        <v>0</v>
      </c>
    </row>
    <row r="103" spans="1:9" s="221" customFormat="1" x14ac:dyDescent="0.25">
      <c r="A103" s="88">
        <v>102</v>
      </c>
      <c r="B103" s="223" t="s">
        <v>976</v>
      </c>
      <c r="C103" s="224" t="s">
        <v>1167</v>
      </c>
      <c r="D103" s="225" t="s">
        <v>1168</v>
      </c>
      <c r="E103" s="108"/>
      <c r="F103" s="145" t="s">
        <v>1043</v>
      </c>
      <c r="G103" s="146">
        <v>1</v>
      </c>
      <c r="H103" s="49"/>
      <c r="I103" s="112">
        <f>ROUND(Tabela18[[#This Row],[Količina]]*Tabela18[[#This Row],[cena/EM]],2)</f>
        <v>0</v>
      </c>
    </row>
    <row r="104" spans="1:9" x14ac:dyDescent="0.25">
      <c r="A104" s="88">
        <v>103</v>
      </c>
      <c r="B104" s="215" t="s">
        <v>976</v>
      </c>
      <c r="C104" s="61" t="s">
        <v>1169</v>
      </c>
      <c r="D104" s="97" t="s">
        <v>1170</v>
      </c>
      <c r="E104" s="98"/>
      <c r="F104" s="62">
        <f>ROUND(SUM(F105:F108),2)</f>
        <v>0</v>
      </c>
      <c r="G104" s="62"/>
      <c r="H104" s="62"/>
      <c r="I104" s="99"/>
    </row>
    <row r="105" spans="1:9" x14ac:dyDescent="0.25">
      <c r="A105" s="88">
        <v>104</v>
      </c>
      <c r="B105" s="138" t="s">
        <v>976</v>
      </c>
      <c r="C105" s="131" t="s">
        <v>1171</v>
      </c>
      <c r="D105" s="139" t="s">
        <v>36</v>
      </c>
      <c r="E105" s="140"/>
      <c r="F105" s="132">
        <f>ROUND(F109,2)</f>
        <v>0</v>
      </c>
      <c r="G105" s="132"/>
      <c r="H105" s="132"/>
      <c r="I105" s="141"/>
    </row>
    <row r="106" spans="1:9" x14ac:dyDescent="0.25">
      <c r="A106" s="88">
        <v>105</v>
      </c>
      <c r="B106" s="138" t="s">
        <v>976</v>
      </c>
      <c r="C106" s="131" t="s">
        <v>1172</v>
      </c>
      <c r="D106" s="139" t="s">
        <v>1173</v>
      </c>
      <c r="E106" s="140"/>
      <c r="F106" s="132">
        <f>ROUND(F133,2)</f>
        <v>0</v>
      </c>
      <c r="G106" s="132"/>
      <c r="H106" s="132"/>
      <c r="I106" s="141"/>
    </row>
    <row r="107" spans="1:9" x14ac:dyDescent="0.25">
      <c r="A107" s="88">
        <v>106</v>
      </c>
      <c r="B107" s="216" t="s">
        <v>976</v>
      </c>
      <c r="C107" s="217" t="s">
        <v>1174</v>
      </c>
      <c r="D107" s="158" t="s">
        <v>983</v>
      </c>
      <c r="E107" s="159"/>
      <c r="F107" s="132">
        <f>ROUND(F140,2)</f>
        <v>0</v>
      </c>
      <c r="G107" s="174"/>
      <c r="H107" s="174"/>
      <c r="I107" s="175"/>
    </row>
    <row r="108" spans="1:9" x14ac:dyDescent="0.25">
      <c r="A108" s="88">
        <v>107</v>
      </c>
      <c r="B108" s="216" t="s">
        <v>976</v>
      </c>
      <c r="C108" s="217" t="s">
        <v>1175</v>
      </c>
      <c r="D108" s="158" t="s">
        <v>1176</v>
      </c>
      <c r="E108" s="160"/>
      <c r="F108" s="132">
        <f>ROUND(F145,2)</f>
        <v>0</v>
      </c>
      <c r="G108" s="176"/>
      <c r="H108" s="176"/>
      <c r="I108" s="175"/>
    </row>
    <row r="109" spans="1:9" x14ac:dyDescent="0.25">
      <c r="A109" s="88">
        <v>108</v>
      </c>
      <c r="B109" s="142" t="s">
        <v>976</v>
      </c>
      <c r="C109" s="101" t="s">
        <v>1171</v>
      </c>
      <c r="D109" s="102" t="s">
        <v>36</v>
      </c>
      <c r="E109" s="143"/>
      <c r="F109" s="105">
        <f>ROUND(SUM(I110:I132),2)</f>
        <v>0</v>
      </c>
      <c r="G109" s="105"/>
      <c r="H109" s="105"/>
      <c r="I109" s="79"/>
    </row>
    <row r="110" spans="1:9" ht="25.5" x14ac:dyDescent="0.25">
      <c r="A110" s="88">
        <v>109</v>
      </c>
      <c r="B110" s="144" t="s">
        <v>976</v>
      </c>
      <c r="C110" s="107" t="s">
        <v>1177</v>
      </c>
      <c r="D110" s="226" t="s">
        <v>1178</v>
      </c>
      <c r="E110" s="109"/>
      <c r="F110" s="145" t="s">
        <v>1043</v>
      </c>
      <c r="G110" s="146">
        <v>1450</v>
      </c>
      <c r="H110" s="49"/>
      <c r="I110" s="112">
        <f>ROUND(Tabela18[[#This Row],[Količina]]*Tabela18[[#This Row],[cena/EM]],2)</f>
        <v>0</v>
      </c>
    </row>
    <row r="111" spans="1:9" ht="76.5" x14ac:dyDescent="0.25">
      <c r="A111" s="88">
        <v>110</v>
      </c>
      <c r="B111" s="144" t="s">
        <v>976</v>
      </c>
      <c r="C111" s="107" t="s">
        <v>1179</v>
      </c>
      <c r="D111" s="226" t="s">
        <v>1180</v>
      </c>
      <c r="E111" s="109"/>
      <c r="F111" s="145" t="s">
        <v>1043</v>
      </c>
      <c r="G111" s="146">
        <v>125</v>
      </c>
      <c r="H111" s="49"/>
      <c r="I111" s="112">
        <f>ROUND(Tabela18[[#This Row],[Količina]]*Tabela18[[#This Row],[cena/EM]],2)</f>
        <v>0</v>
      </c>
    </row>
    <row r="112" spans="1:9" x14ac:dyDescent="0.25">
      <c r="A112" s="88">
        <v>111</v>
      </c>
      <c r="B112" s="144" t="s">
        <v>976</v>
      </c>
      <c r="C112" s="107" t="s">
        <v>1181</v>
      </c>
      <c r="D112" s="226" t="s">
        <v>1182</v>
      </c>
      <c r="E112" s="109"/>
      <c r="F112" s="145" t="s">
        <v>1043</v>
      </c>
      <c r="G112" s="112">
        <v>215</v>
      </c>
      <c r="H112" s="49"/>
      <c r="I112" s="112">
        <f>ROUND(Tabela18[[#This Row],[Količina]]*Tabela18[[#This Row],[cena/EM]],2)</f>
        <v>0</v>
      </c>
    </row>
    <row r="113" spans="1:9" x14ac:dyDescent="0.25">
      <c r="A113" s="88">
        <v>112</v>
      </c>
      <c r="B113" s="144" t="s">
        <v>976</v>
      </c>
      <c r="C113" s="107" t="s">
        <v>1183</v>
      </c>
      <c r="D113" s="226" t="s">
        <v>1184</v>
      </c>
      <c r="E113" s="109"/>
      <c r="F113" s="145" t="s">
        <v>1043</v>
      </c>
      <c r="G113" s="112">
        <v>310</v>
      </c>
      <c r="H113" s="49"/>
      <c r="I113" s="112">
        <f>ROUND(Tabela18[[#This Row],[Količina]]*Tabela18[[#This Row],[cena/EM]],2)</f>
        <v>0</v>
      </c>
    </row>
    <row r="114" spans="1:9" x14ac:dyDescent="0.25">
      <c r="A114" s="88">
        <v>113</v>
      </c>
      <c r="B114" s="144" t="s">
        <v>976</v>
      </c>
      <c r="C114" s="107" t="s">
        <v>1185</v>
      </c>
      <c r="D114" s="226" t="s">
        <v>1186</v>
      </c>
      <c r="E114" s="109"/>
      <c r="F114" s="145" t="s">
        <v>1043</v>
      </c>
      <c r="G114" s="112">
        <v>75</v>
      </c>
      <c r="H114" s="49"/>
      <c r="I114" s="112">
        <f>ROUND(Tabela18[[#This Row],[Količina]]*Tabela18[[#This Row],[cena/EM]],2)</f>
        <v>0</v>
      </c>
    </row>
    <row r="115" spans="1:9" x14ac:dyDescent="0.25">
      <c r="A115" s="88">
        <v>114</v>
      </c>
      <c r="B115" s="144" t="s">
        <v>976</v>
      </c>
      <c r="C115" s="107" t="s">
        <v>1187</v>
      </c>
      <c r="D115" s="226" t="s">
        <v>1188</v>
      </c>
      <c r="E115" s="109"/>
      <c r="F115" s="145" t="s">
        <v>1043</v>
      </c>
      <c r="G115" s="112">
        <v>148</v>
      </c>
      <c r="H115" s="49"/>
      <c r="I115" s="112">
        <f>ROUND(Tabela18[[#This Row],[Količina]]*Tabela18[[#This Row],[cena/EM]],2)</f>
        <v>0</v>
      </c>
    </row>
    <row r="116" spans="1:9" x14ac:dyDescent="0.25">
      <c r="A116" s="88">
        <v>115</v>
      </c>
      <c r="B116" s="144" t="s">
        <v>976</v>
      </c>
      <c r="C116" s="107" t="s">
        <v>1189</v>
      </c>
      <c r="D116" s="226" t="s">
        <v>1190</v>
      </c>
      <c r="E116" s="109"/>
      <c r="F116" s="145" t="s">
        <v>1043</v>
      </c>
      <c r="G116" s="112">
        <v>520</v>
      </c>
      <c r="H116" s="49"/>
      <c r="I116" s="112">
        <f>ROUND(Tabela18[[#This Row],[Količina]]*Tabela18[[#This Row],[cena/EM]],2)</f>
        <v>0</v>
      </c>
    </row>
    <row r="117" spans="1:9" x14ac:dyDescent="0.25">
      <c r="A117" s="88">
        <v>116</v>
      </c>
      <c r="B117" s="144" t="s">
        <v>976</v>
      </c>
      <c r="C117" s="107" t="s">
        <v>1191</v>
      </c>
      <c r="D117" s="226" t="s">
        <v>1192</v>
      </c>
      <c r="E117" s="109"/>
      <c r="F117" s="145" t="s">
        <v>1043</v>
      </c>
      <c r="G117" s="112">
        <v>70</v>
      </c>
      <c r="H117" s="49"/>
      <c r="I117" s="112">
        <f>ROUND(Tabela18[[#This Row],[Količina]]*Tabela18[[#This Row],[cena/EM]],2)</f>
        <v>0</v>
      </c>
    </row>
    <row r="118" spans="1:9" x14ac:dyDescent="0.25">
      <c r="A118" s="88">
        <v>117</v>
      </c>
      <c r="B118" s="144" t="s">
        <v>976</v>
      </c>
      <c r="C118" s="107" t="s">
        <v>1193</v>
      </c>
      <c r="D118" s="226" t="s">
        <v>1194</v>
      </c>
      <c r="E118" s="109"/>
      <c r="F118" s="145" t="s">
        <v>1043</v>
      </c>
      <c r="G118" s="112">
        <v>48</v>
      </c>
      <c r="H118" s="49"/>
      <c r="I118" s="112">
        <f>ROUND(Tabela18[[#This Row],[Količina]]*Tabela18[[#This Row],[cena/EM]],2)</f>
        <v>0</v>
      </c>
    </row>
    <row r="119" spans="1:9" x14ac:dyDescent="0.25">
      <c r="A119" s="88">
        <v>118</v>
      </c>
      <c r="B119" s="144" t="s">
        <v>976</v>
      </c>
      <c r="C119" s="107" t="s">
        <v>1195</v>
      </c>
      <c r="D119" s="226" t="s">
        <v>1196</v>
      </c>
      <c r="E119" s="109"/>
      <c r="F119" s="145" t="s">
        <v>1043</v>
      </c>
      <c r="G119" s="112">
        <v>65</v>
      </c>
      <c r="H119" s="49"/>
      <c r="I119" s="112">
        <f>ROUND(Tabela18[[#This Row],[Količina]]*Tabela18[[#This Row],[cena/EM]],2)</f>
        <v>0</v>
      </c>
    </row>
    <row r="120" spans="1:9" x14ac:dyDescent="0.2">
      <c r="A120" s="88">
        <v>119</v>
      </c>
      <c r="B120" s="144" t="s">
        <v>976</v>
      </c>
      <c r="C120" s="107" t="s">
        <v>1197</v>
      </c>
      <c r="D120" s="227" t="s">
        <v>1198</v>
      </c>
      <c r="E120" s="109"/>
      <c r="F120" s="145" t="s">
        <v>1043</v>
      </c>
      <c r="G120" s="112">
        <v>48</v>
      </c>
      <c r="H120" s="49"/>
      <c r="I120" s="112">
        <f>ROUND(Tabela18[[#This Row],[Količina]]*Tabela18[[#This Row],[cena/EM]],2)</f>
        <v>0</v>
      </c>
    </row>
    <row r="121" spans="1:9" x14ac:dyDescent="0.25">
      <c r="A121" s="88">
        <v>120</v>
      </c>
      <c r="B121" s="144" t="s">
        <v>976</v>
      </c>
      <c r="C121" s="107" t="s">
        <v>1199</v>
      </c>
      <c r="D121" s="226" t="s">
        <v>1200</v>
      </c>
      <c r="E121" s="109"/>
      <c r="F121" s="145" t="s">
        <v>1043</v>
      </c>
      <c r="G121" s="112">
        <v>65</v>
      </c>
      <c r="H121" s="49"/>
      <c r="I121" s="112">
        <f>ROUND(Tabela18[[#This Row],[Količina]]*Tabela18[[#This Row],[cena/EM]],2)</f>
        <v>0</v>
      </c>
    </row>
    <row r="122" spans="1:9" ht="63.75" x14ac:dyDescent="0.25">
      <c r="A122" s="88">
        <v>121</v>
      </c>
      <c r="B122" s="144" t="s">
        <v>976</v>
      </c>
      <c r="C122" s="107" t="s">
        <v>1201</v>
      </c>
      <c r="D122" s="226" t="s">
        <v>1202</v>
      </c>
      <c r="E122" s="108"/>
      <c r="F122" s="145" t="s">
        <v>1043</v>
      </c>
      <c r="G122" s="112">
        <v>90</v>
      </c>
      <c r="H122" s="49"/>
      <c r="I122" s="112">
        <f>ROUND(Tabela18[[#This Row],[Količina]]*Tabela18[[#This Row],[cena/EM]],2)</f>
        <v>0</v>
      </c>
    </row>
    <row r="123" spans="1:9" ht="25.5" x14ac:dyDescent="0.25">
      <c r="A123" s="88">
        <v>122</v>
      </c>
      <c r="B123" s="144" t="s">
        <v>976</v>
      </c>
      <c r="C123" s="107" t="s">
        <v>1203</v>
      </c>
      <c r="D123" s="226" t="s">
        <v>1204</v>
      </c>
      <c r="E123" s="108"/>
      <c r="F123" s="145" t="s">
        <v>21</v>
      </c>
      <c r="G123" s="112">
        <v>34</v>
      </c>
      <c r="H123" s="49"/>
      <c r="I123" s="112">
        <f>ROUND(Tabela18[[#This Row],[Količina]]*Tabela18[[#This Row],[cena/EM]],2)</f>
        <v>0</v>
      </c>
    </row>
    <row r="124" spans="1:9" x14ac:dyDescent="0.25">
      <c r="A124" s="88">
        <v>123</v>
      </c>
      <c r="B124" s="144" t="s">
        <v>976</v>
      </c>
      <c r="C124" s="107" t="s">
        <v>1205</v>
      </c>
      <c r="D124" s="226" t="s">
        <v>1206</v>
      </c>
      <c r="E124" s="109"/>
      <c r="F124" s="145" t="s">
        <v>21</v>
      </c>
      <c r="G124" s="112">
        <v>6</v>
      </c>
      <c r="H124" s="49"/>
      <c r="I124" s="112">
        <f>ROUND(Tabela18[[#This Row],[Količina]]*Tabela18[[#This Row],[cena/EM]],2)</f>
        <v>0</v>
      </c>
    </row>
    <row r="125" spans="1:9" x14ac:dyDescent="0.25">
      <c r="A125" s="88">
        <v>124</v>
      </c>
      <c r="B125" s="144" t="s">
        <v>976</v>
      </c>
      <c r="C125" s="107" t="s">
        <v>1207</v>
      </c>
      <c r="D125" s="226" t="s">
        <v>1208</v>
      </c>
      <c r="E125" s="109"/>
      <c r="F125" s="145" t="s">
        <v>21</v>
      </c>
      <c r="G125" s="112">
        <v>4</v>
      </c>
      <c r="H125" s="49"/>
      <c r="I125" s="112">
        <f>ROUND(Tabela18[[#This Row],[Količina]]*Tabela18[[#This Row],[cena/EM]],2)</f>
        <v>0</v>
      </c>
    </row>
    <row r="126" spans="1:9" ht="38.25" x14ac:dyDescent="0.25">
      <c r="A126" s="88">
        <v>125</v>
      </c>
      <c r="B126" s="144" t="s">
        <v>976</v>
      </c>
      <c r="C126" s="107" t="s">
        <v>1209</v>
      </c>
      <c r="D126" s="226" t="s">
        <v>1210</v>
      </c>
      <c r="E126" s="228" t="s">
        <v>1211</v>
      </c>
      <c r="F126" s="145" t="s">
        <v>21</v>
      </c>
      <c r="G126" s="112">
        <v>34</v>
      </c>
      <c r="H126" s="49"/>
      <c r="I126" s="112">
        <f>ROUND(Tabela18[[#This Row],[Količina]]*Tabela18[[#This Row],[cena/EM]],2)</f>
        <v>0</v>
      </c>
    </row>
    <row r="127" spans="1:9" ht="38.25" x14ac:dyDescent="0.25">
      <c r="A127" s="88">
        <v>126</v>
      </c>
      <c r="B127" s="144" t="s">
        <v>976</v>
      </c>
      <c r="C127" s="107" t="s">
        <v>1212</v>
      </c>
      <c r="D127" s="229" t="s">
        <v>1206</v>
      </c>
      <c r="E127" s="228" t="s">
        <v>1211</v>
      </c>
      <c r="F127" s="145" t="s">
        <v>21</v>
      </c>
      <c r="G127" s="112">
        <v>6</v>
      </c>
      <c r="H127" s="49"/>
      <c r="I127" s="112">
        <f>ROUND(Tabela18[[#This Row],[Količina]]*Tabela18[[#This Row],[cena/EM]],2)</f>
        <v>0</v>
      </c>
    </row>
    <row r="128" spans="1:9" ht="38.25" x14ac:dyDescent="0.25">
      <c r="A128" s="88">
        <v>127</v>
      </c>
      <c r="B128" s="144" t="s">
        <v>976</v>
      </c>
      <c r="C128" s="107" t="s">
        <v>1213</v>
      </c>
      <c r="D128" s="229" t="s">
        <v>1214</v>
      </c>
      <c r="E128" s="228" t="s">
        <v>1211</v>
      </c>
      <c r="F128" s="145" t="s">
        <v>21</v>
      </c>
      <c r="G128" s="112">
        <v>4</v>
      </c>
      <c r="H128" s="49"/>
      <c r="I128" s="112">
        <f>ROUND(Tabela18[[#This Row],[Količina]]*Tabela18[[#This Row],[cena/EM]],2)</f>
        <v>0</v>
      </c>
    </row>
    <row r="129" spans="1:9" ht="38.25" x14ac:dyDescent="0.25">
      <c r="A129" s="88">
        <v>128</v>
      </c>
      <c r="B129" s="144" t="s">
        <v>976</v>
      </c>
      <c r="C129" s="107" t="s">
        <v>1215</v>
      </c>
      <c r="D129" s="222" t="s">
        <v>1216</v>
      </c>
      <c r="E129" s="108" t="s">
        <v>1217</v>
      </c>
      <c r="F129" s="145" t="s">
        <v>21</v>
      </c>
      <c r="G129" s="112">
        <v>21</v>
      </c>
      <c r="H129" s="49"/>
      <c r="I129" s="112">
        <f>ROUND(Tabela18[[#This Row],[Količina]]*Tabela18[[#This Row],[cena/EM]],2)</f>
        <v>0</v>
      </c>
    </row>
    <row r="130" spans="1:9" ht="38.25" x14ac:dyDescent="0.25">
      <c r="A130" s="88">
        <v>129</v>
      </c>
      <c r="B130" s="144" t="s">
        <v>976</v>
      </c>
      <c r="C130" s="107" t="s">
        <v>1218</v>
      </c>
      <c r="D130" s="226" t="s">
        <v>1219</v>
      </c>
      <c r="E130" s="108"/>
      <c r="F130" s="145" t="s">
        <v>21</v>
      </c>
      <c r="G130" s="112">
        <v>10</v>
      </c>
      <c r="H130" s="49"/>
      <c r="I130" s="112">
        <f>ROUND(Tabela18[[#This Row],[Količina]]*Tabela18[[#This Row],[cena/EM]],2)</f>
        <v>0</v>
      </c>
    </row>
    <row r="131" spans="1:9" ht="25.5" x14ac:dyDescent="0.25">
      <c r="A131" s="88">
        <v>130</v>
      </c>
      <c r="B131" s="144" t="s">
        <v>976</v>
      </c>
      <c r="C131" s="107" t="s">
        <v>1220</v>
      </c>
      <c r="D131" s="226" t="s">
        <v>1221</v>
      </c>
      <c r="E131" s="108"/>
      <c r="F131" s="145" t="s">
        <v>21</v>
      </c>
      <c r="G131" s="112">
        <v>13</v>
      </c>
      <c r="H131" s="49"/>
      <c r="I131" s="112">
        <f>ROUND(Tabela18[[#This Row],[Količina]]*Tabela18[[#This Row],[cena/EM]],2)</f>
        <v>0</v>
      </c>
    </row>
    <row r="132" spans="1:9" ht="38.25" x14ac:dyDescent="0.25">
      <c r="A132" s="88">
        <v>131</v>
      </c>
      <c r="B132" s="144" t="s">
        <v>976</v>
      </c>
      <c r="C132" s="107" t="s">
        <v>1222</v>
      </c>
      <c r="D132" s="226" t="s">
        <v>1223</v>
      </c>
      <c r="E132" s="108"/>
      <c r="F132" s="145" t="s">
        <v>21</v>
      </c>
      <c r="G132" s="112">
        <v>1</v>
      </c>
      <c r="H132" s="49"/>
      <c r="I132" s="112">
        <f>ROUND(Tabela18[[#This Row],[Količina]]*Tabela18[[#This Row],[cena/EM]],2)</f>
        <v>0</v>
      </c>
    </row>
    <row r="133" spans="1:9" x14ac:dyDescent="0.25">
      <c r="A133" s="88">
        <v>132</v>
      </c>
      <c r="B133" s="230" t="s">
        <v>976</v>
      </c>
      <c r="C133" s="205" t="s">
        <v>1172</v>
      </c>
      <c r="D133" s="231" t="s">
        <v>1173</v>
      </c>
      <c r="E133" s="232"/>
      <c r="F133" s="105">
        <f>ROUND(SUM(I134:I139),2)</f>
        <v>0</v>
      </c>
      <c r="G133" s="206"/>
      <c r="H133" s="206"/>
      <c r="I133" s="149"/>
    </row>
    <row r="134" spans="1:9" ht="89.25" x14ac:dyDescent="0.25">
      <c r="A134" s="88">
        <v>133</v>
      </c>
      <c r="B134" s="144" t="s">
        <v>976</v>
      </c>
      <c r="C134" s="107" t="s">
        <v>1224</v>
      </c>
      <c r="D134" s="226" t="s">
        <v>1225</v>
      </c>
      <c r="E134" s="108"/>
      <c r="F134" s="145" t="s">
        <v>21</v>
      </c>
      <c r="G134" s="112">
        <v>21</v>
      </c>
      <c r="H134" s="49"/>
      <c r="I134" s="112">
        <f>ROUND(Tabela18[[#This Row],[Količina]]*Tabela18[[#This Row],[cena/EM]],2)</f>
        <v>0</v>
      </c>
    </row>
    <row r="135" spans="1:9" ht="25.5" x14ac:dyDescent="0.25">
      <c r="A135" s="88">
        <v>134</v>
      </c>
      <c r="B135" s="144" t="s">
        <v>976</v>
      </c>
      <c r="C135" s="107" t="s">
        <v>1226</v>
      </c>
      <c r="D135" s="222" t="s">
        <v>1227</v>
      </c>
      <c r="E135" s="108"/>
      <c r="F135" s="145" t="s">
        <v>21</v>
      </c>
      <c r="G135" s="112">
        <v>21</v>
      </c>
      <c r="H135" s="49"/>
      <c r="I135" s="112">
        <f>ROUND(Tabela18[[#This Row],[Količina]]*Tabela18[[#This Row],[cena/EM]],2)</f>
        <v>0</v>
      </c>
    </row>
    <row r="136" spans="1:9" ht="63.75" x14ac:dyDescent="0.25">
      <c r="A136" s="88">
        <v>135</v>
      </c>
      <c r="B136" s="144" t="s">
        <v>976</v>
      </c>
      <c r="C136" s="107" t="s">
        <v>1228</v>
      </c>
      <c r="D136" s="226" t="s">
        <v>1229</v>
      </c>
      <c r="E136" s="108"/>
      <c r="F136" s="145" t="s">
        <v>21</v>
      </c>
      <c r="G136" s="112">
        <v>10</v>
      </c>
      <c r="H136" s="49"/>
      <c r="I136" s="112">
        <f>ROUND(Tabela18[[#This Row],[Količina]]*Tabela18[[#This Row],[cena/EM]],2)</f>
        <v>0</v>
      </c>
    </row>
    <row r="137" spans="1:9" ht="25.5" x14ac:dyDescent="0.25">
      <c r="A137" s="88">
        <v>136</v>
      </c>
      <c r="B137" s="144" t="s">
        <v>976</v>
      </c>
      <c r="C137" s="107" t="s">
        <v>1230</v>
      </c>
      <c r="D137" s="222" t="s">
        <v>1227</v>
      </c>
      <c r="E137" s="108"/>
      <c r="F137" s="145" t="s">
        <v>21</v>
      </c>
      <c r="G137" s="112">
        <v>10</v>
      </c>
      <c r="H137" s="49"/>
      <c r="I137" s="112">
        <f>ROUND(Tabela18[[#This Row],[Količina]]*Tabela18[[#This Row],[cena/EM]],2)</f>
        <v>0</v>
      </c>
    </row>
    <row r="138" spans="1:9" x14ac:dyDescent="0.25">
      <c r="A138" s="88">
        <v>137</v>
      </c>
      <c r="B138" s="144" t="s">
        <v>976</v>
      </c>
      <c r="C138" s="107" t="s">
        <v>1231</v>
      </c>
      <c r="D138" s="233" t="s">
        <v>1232</v>
      </c>
      <c r="E138" s="108"/>
      <c r="F138" s="145" t="s">
        <v>21</v>
      </c>
      <c r="G138" s="112">
        <v>10</v>
      </c>
      <c r="H138" s="49"/>
      <c r="I138" s="112">
        <f>ROUND(Tabela18[[#This Row],[Količina]]*Tabela18[[#This Row],[cena/EM]],2)</f>
        <v>0</v>
      </c>
    </row>
    <row r="139" spans="1:9" x14ac:dyDescent="0.25">
      <c r="A139" s="88">
        <v>138</v>
      </c>
      <c r="B139" s="144" t="s">
        <v>976</v>
      </c>
      <c r="C139" s="107" t="s">
        <v>1233</v>
      </c>
      <c r="D139" s="233" t="s">
        <v>1234</v>
      </c>
      <c r="E139" s="108"/>
      <c r="F139" s="145" t="s">
        <v>21</v>
      </c>
      <c r="G139" s="112">
        <v>3</v>
      </c>
      <c r="H139" s="49"/>
      <c r="I139" s="112">
        <f>ROUND(Tabela18[[#This Row],[Količina]]*Tabela18[[#This Row],[cena/EM]],2)</f>
        <v>0</v>
      </c>
    </row>
    <row r="140" spans="1:9" x14ac:dyDescent="0.25">
      <c r="A140" s="88">
        <v>139</v>
      </c>
      <c r="B140" s="142" t="s">
        <v>976</v>
      </c>
      <c r="C140" s="101" t="s">
        <v>1174</v>
      </c>
      <c r="D140" s="103" t="s">
        <v>1235</v>
      </c>
      <c r="E140" s="103"/>
      <c r="F140" s="105">
        <f>ROUND(SUM(I141:I144),2)</f>
        <v>0</v>
      </c>
      <c r="G140" s="234"/>
      <c r="H140" s="234"/>
      <c r="I140" s="234"/>
    </row>
    <row r="141" spans="1:9" ht="167.45" customHeight="1" x14ac:dyDescent="0.25">
      <c r="A141" s="88">
        <v>140</v>
      </c>
      <c r="B141" s="144" t="s">
        <v>976</v>
      </c>
      <c r="C141" s="107" t="s">
        <v>1236</v>
      </c>
      <c r="D141" s="235" t="s">
        <v>1237</v>
      </c>
      <c r="E141" s="108"/>
      <c r="F141" s="145" t="s">
        <v>21</v>
      </c>
      <c r="G141" s="112">
        <v>35</v>
      </c>
      <c r="H141" s="49"/>
      <c r="I141" s="112">
        <f>ROUND(Tabela18[[#This Row],[Količina]]*Tabela18[[#This Row],[cena/EM]],2)</f>
        <v>0</v>
      </c>
    </row>
    <row r="142" spans="1:9" x14ac:dyDescent="0.25">
      <c r="A142" s="88">
        <v>141</v>
      </c>
      <c r="B142" s="144" t="s">
        <v>976</v>
      </c>
      <c r="C142" s="107" t="s">
        <v>1238</v>
      </c>
      <c r="D142" s="229" t="s">
        <v>1239</v>
      </c>
      <c r="E142" s="108"/>
      <c r="F142" s="145" t="s">
        <v>21</v>
      </c>
      <c r="G142" s="112">
        <v>35</v>
      </c>
      <c r="H142" s="49"/>
      <c r="I142" s="112">
        <f>ROUND(Tabela18[[#This Row],[Količina]]*Tabela18[[#This Row],[cena/EM]],2)</f>
        <v>0</v>
      </c>
    </row>
    <row r="143" spans="1:9" ht="153" x14ac:dyDescent="0.25">
      <c r="A143" s="88">
        <v>142</v>
      </c>
      <c r="B143" s="144" t="s">
        <v>976</v>
      </c>
      <c r="C143" s="107" t="s">
        <v>1240</v>
      </c>
      <c r="D143" s="222" t="s">
        <v>1241</v>
      </c>
      <c r="E143" s="108"/>
      <c r="F143" s="145" t="s">
        <v>21</v>
      </c>
      <c r="G143" s="112">
        <v>13</v>
      </c>
      <c r="H143" s="49"/>
      <c r="I143" s="112">
        <f>ROUND(Tabela18[[#This Row],[Količina]]*Tabela18[[#This Row],[cena/EM]],2)</f>
        <v>0</v>
      </c>
    </row>
    <row r="144" spans="1:9" x14ac:dyDescent="0.25">
      <c r="A144" s="88">
        <v>143</v>
      </c>
      <c r="B144" s="144" t="s">
        <v>976</v>
      </c>
      <c r="C144" s="107" t="s">
        <v>1242</v>
      </c>
      <c r="D144" s="229" t="s">
        <v>1243</v>
      </c>
      <c r="E144" s="108"/>
      <c r="F144" s="145" t="s">
        <v>21</v>
      </c>
      <c r="G144" s="112">
        <v>13</v>
      </c>
      <c r="H144" s="49"/>
      <c r="I144" s="112">
        <f>ROUND(Tabela18[[#This Row],[Količina]]*Tabela18[[#This Row],[cena/EM]],2)</f>
        <v>0</v>
      </c>
    </row>
    <row r="145" spans="1:9" x14ac:dyDescent="0.25">
      <c r="A145" s="88">
        <v>144</v>
      </c>
      <c r="B145" s="142" t="s">
        <v>976</v>
      </c>
      <c r="C145" s="101" t="s">
        <v>1175</v>
      </c>
      <c r="D145" s="103" t="s">
        <v>1176</v>
      </c>
      <c r="E145" s="236"/>
      <c r="F145" s="105">
        <f>ROUND(SUM(I146:I158),2)</f>
        <v>0</v>
      </c>
      <c r="G145" s="234"/>
      <c r="H145" s="234"/>
      <c r="I145" s="234"/>
    </row>
    <row r="146" spans="1:9" ht="40.5" x14ac:dyDescent="0.25">
      <c r="A146" s="88">
        <v>145</v>
      </c>
      <c r="B146" s="144" t="s">
        <v>976</v>
      </c>
      <c r="C146" s="107" t="s">
        <v>1244</v>
      </c>
      <c r="D146" s="226" t="s">
        <v>1245</v>
      </c>
      <c r="E146" s="108"/>
      <c r="F146" s="145" t="s">
        <v>1043</v>
      </c>
      <c r="G146" s="112">
        <v>610</v>
      </c>
      <c r="H146" s="49"/>
      <c r="I146" s="112">
        <f>ROUND(Tabela18[[#This Row],[Količina]]*Tabela18[[#This Row],[cena/EM]],2)</f>
        <v>0</v>
      </c>
    </row>
    <row r="147" spans="1:9" ht="15" x14ac:dyDescent="0.25">
      <c r="A147" s="88">
        <v>146</v>
      </c>
      <c r="B147" s="144" t="s">
        <v>976</v>
      </c>
      <c r="C147" s="107" t="s">
        <v>1246</v>
      </c>
      <c r="D147" s="237" t="s">
        <v>1247</v>
      </c>
      <c r="E147" s="108"/>
      <c r="F147" s="145" t="s">
        <v>1043</v>
      </c>
      <c r="G147" s="112">
        <v>880</v>
      </c>
      <c r="H147" s="49"/>
      <c r="I147" s="112">
        <f>ROUND(Tabela18[[#This Row],[Količina]]*Tabela18[[#This Row],[cena/EM]],2)</f>
        <v>0</v>
      </c>
    </row>
    <row r="148" spans="1:9" ht="15" x14ac:dyDescent="0.25">
      <c r="A148" s="88">
        <v>147</v>
      </c>
      <c r="B148" s="144" t="s">
        <v>976</v>
      </c>
      <c r="C148" s="107" t="s">
        <v>1248</v>
      </c>
      <c r="D148" s="237" t="s">
        <v>1249</v>
      </c>
      <c r="E148" s="108"/>
      <c r="F148" s="145" t="s">
        <v>1043</v>
      </c>
      <c r="G148" s="112">
        <v>695</v>
      </c>
      <c r="H148" s="49"/>
      <c r="I148" s="112">
        <f>ROUND(Tabela18[[#This Row],[Količina]]*Tabela18[[#This Row],[cena/EM]],2)</f>
        <v>0</v>
      </c>
    </row>
    <row r="149" spans="1:9" ht="15" x14ac:dyDescent="0.25">
      <c r="A149" s="88">
        <v>148</v>
      </c>
      <c r="B149" s="144" t="s">
        <v>976</v>
      </c>
      <c r="C149" s="107" t="s">
        <v>1250</v>
      </c>
      <c r="D149" s="237" t="s">
        <v>1251</v>
      </c>
      <c r="E149" s="108"/>
      <c r="F149" s="145" t="s">
        <v>1043</v>
      </c>
      <c r="G149" s="112">
        <v>630</v>
      </c>
      <c r="H149" s="49"/>
      <c r="I149" s="112">
        <f>ROUND(Tabela18[[#This Row],[Količina]]*Tabela18[[#This Row],[cena/EM]],2)</f>
        <v>0</v>
      </c>
    </row>
    <row r="150" spans="1:9" ht="15" x14ac:dyDescent="0.25">
      <c r="A150" s="88">
        <v>149</v>
      </c>
      <c r="B150" s="144" t="s">
        <v>976</v>
      </c>
      <c r="C150" s="107" t="s">
        <v>1252</v>
      </c>
      <c r="D150" s="237" t="s">
        <v>1253</v>
      </c>
      <c r="E150" s="108"/>
      <c r="F150" s="145" t="s">
        <v>1043</v>
      </c>
      <c r="G150" s="112">
        <v>75</v>
      </c>
      <c r="H150" s="49"/>
      <c r="I150" s="112">
        <f>ROUND(Tabela18[[#This Row],[Količina]]*Tabela18[[#This Row],[cena/EM]],2)</f>
        <v>0</v>
      </c>
    </row>
    <row r="151" spans="1:9" ht="15" x14ac:dyDescent="0.25">
      <c r="A151" s="88">
        <v>150</v>
      </c>
      <c r="B151" s="144" t="s">
        <v>976</v>
      </c>
      <c r="C151" s="107" t="s">
        <v>1254</v>
      </c>
      <c r="D151" s="237" t="s">
        <v>1255</v>
      </c>
      <c r="E151" s="108"/>
      <c r="F151" s="145" t="s">
        <v>1043</v>
      </c>
      <c r="G151" s="112">
        <v>95</v>
      </c>
      <c r="H151" s="49"/>
      <c r="I151" s="112">
        <f>ROUND(Tabela18[[#This Row],[Količina]]*Tabela18[[#This Row],[cena/EM]],2)</f>
        <v>0</v>
      </c>
    </row>
    <row r="152" spans="1:9" ht="15" x14ac:dyDescent="0.25">
      <c r="A152" s="88">
        <v>151</v>
      </c>
      <c r="B152" s="144" t="s">
        <v>976</v>
      </c>
      <c r="C152" s="107" t="s">
        <v>1256</v>
      </c>
      <c r="D152" s="237" t="s">
        <v>1257</v>
      </c>
      <c r="E152" s="108"/>
      <c r="F152" s="145" t="s">
        <v>1043</v>
      </c>
      <c r="G152" s="112">
        <v>15</v>
      </c>
      <c r="H152" s="49"/>
      <c r="I152" s="112">
        <f>ROUND(Tabela18[[#This Row],[Količina]]*Tabela18[[#This Row],[cena/EM]],2)</f>
        <v>0</v>
      </c>
    </row>
    <row r="153" spans="1:9" ht="25.5" x14ac:dyDescent="0.25">
      <c r="A153" s="88">
        <v>152</v>
      </c>
      <c r="B153" s="144" t="s">
        <v>976</v>
      </c>
      <c r="C153" s="107" t="s">
        <v>1258</v>
      </c>
      <c r="D153" s="226" t="s">
        <v>1259</v>
      </c>
      <c r="E153" s="108"/>
      <c r="F153" s="145" t="s">
        <v>1043</v>
      </c>
      <c r="G153" s="112">
        <v>1250</v>
      </c>
      <c r="H153" s="49"/>
      <c r="I153" s="112">
        <f>ROUND(Tabela18[[#This Row],[Količina]]*Tabela18[[#This Row],[cena/EM]],2)</f>
        <v>0</v>
      </c>
    </row>
    <row r="154" spans="1:9" ht="25.5" x14ac:dyDescent="0.25">
      <c r="A154" s="88">
        <v>153</v>
      </c>
      <c r="B154" s="144" t="s">
        <v>976</v>
      </c>
      <c r="C154" s="107" t="s">
        <v>1260</v>
      </c>
      <c r="D154" s="229" t="s">
        <v>1261</v>
      </c>
      <c r="E154" s="108"/>
      <c r="F154" s="145" t="s">
        <v>21</v>
      </c>
      <c r="G154" s="112">
        <v>85</v>
      </c>
      <c r="H154" s="49"/>
      <c r="I154" s="112">
        <f>ROUND(Tabela18[[#This Row],[Količina]]*Tabela18[[#This Row],[cena/EM]],2)</f>
        <v>0</v>
      </c>
    </row>
    <row r="155" spans="1:9" ht="40.5" x14ac:dyDescent="0.25">
      <c r="A155" s="88">
        <v>154</v>
      </c>
      <c r="B155" s="144" t="s">
        <v>976</v>
      </c>
      <c r="C155" s="107" t="s">
        <v>1262</v>
      </c>
      <c r="D155" s="226" t="s">
        <v>1263</v>
      </c>
      <c r="E155" s="108"/>
      <c r="F155" s="145" t="s">
        <v>21</v>
      </c>
      <c r="G155" s="112">
        <v>75</v>
      </c>
      <c r="H155" s="49"/>
      <c r="I155" s="112">
        <f>ROUND(Tabela18[[#This Row],[Količina]]*Tabela18[[#This Row],[cena/EM]],2)</f>
        <v>0</v>
      </c>
    </row>
    <row r="156" spans="1:9" x14ac:dyDescent="0.25">
      <c r="A156" s="88">
        <v>155</v>
      </c>
      <c r="B156" s="144" t="s">
        <v>976</v>
      </c>
      <c r="C156" s="107" t="s">
        <v>1264</v>
      </c>
      <c r="D156" s="237" t="s">
        <v>1265</v>
      </c>
      <c r="E156" s="108"/>
      <c r="F156" s="145" t="s">
        <v>21</v>
      </c>
      <c r="G156" s="112">
        <v>10</v>
      </c>
      <c r="H156" s="49"/>
      <c r="I156" s="112">
        <f>ROUND(Tabela18[[#This Row],[Količina]]*Tabela18[[#This Row],[cena/EM]],2)</f>
        <v>0</v>
      </c>
    </row>
    <row r="157" spans="1:9" ht="27.75" x14ac:dyDescent="0.25">
      <c r="A157" s="88">
        <v>156</v>
      </c>
      <c r="B157" s="144" t="s">
        <v>976</v>
      </c>
      <c r="C157" s="107" t="s">
        <v>1266</v>
      </c>
      <c r="D157" s="226" t="s">
        <v>1267</v>
      </c>
      <c r="E157" s="108"/>
      <c r="F157" s="145" t="s">
        <v>21</v>
      </c>
      <c r="G157" s="112">
        <v>5</v>
      </c>
      <c r="H157" s="49"/>
      <c r="I157" s="112">
        <f>ROUND(Tabela18[[#This Row],[Količina]]*Tabela18[[#This Row],[cena/EM]],2)</f>
        <v>0</v>
      </c>
    </row>
    <row r="158" spans="1:9" ht="25.5" x14ac:dyDescent="0.25">
      <c r="A158" s="88">
        <v>157</v>
      </c>
      <c r="B158" s="144" t="s">
        <v>976</v>
      </c>
      <c r="C158" s="107" t="s">
        <v>1268</v>
      </c>
      <c r="D158" s="222" t="s">
        <v>1269</v>
      </c>
      <c r="E158" s="108"/>
      <c r="F158" s="145" t="s">
        <v>21</v>
      </c>
      <c r="G158" s="112">
        <v>1</v>
      </c>
      <c r="H158" s="49"/>
      <c r="I158" s="112">
        <f>ROUND(Tabela18[[#This Row],[Količina]]*Tabela18[[#This Row],[cena/EM]],2)</f>
        <v>0</v>
      </c>
    </row>
    <row r="159" spans="1:9" x14ac:dyDescent="0.25">
      <c r="A159" s="88">
        <v>158</v>
      </c>
      <c r="B159" s="215" t="s">
        <v>976</v>
      </c>
      <c r="C159" s="61" t="s">
        <v>1270</v>
      </c>
      <c r="D159" s="97" t="s">
        <v>1271</v>
      </c>
      <c r="E159" s="98"/>
      <c r="F159" s="62">
        <f>ROUND(SUM(F160:F161),2)</f>
        <v>0</v>
      </c>
      <c r="G159" s="62"/>
      <c r="H159" s="62"/>
      <c r="I159" s="99"/>
    </row>
    <row r="160" spans="1:9" x14ac:dyDescent="0.25">
      <c r="A160" s="88">
        <v>159</v>
      </c>
      <c r="B160" s="216" t="s">
        <v>976</v>
      </c>
      <c r="C160" s="217" t="s">
        <v>1272</v>
      </c>
      <c r="D160" s="158" t="s">
        <v>983</v>
      </c>
      <c r="E160" s="159"/>
      <c r="F160" s="132">
        <f>ROUND(F162,2)</f>
        <v>0</v>
      </c>
      <c r="G160" s="174"/>
      <c r="H160" s="174"/>
      <c r="I160" s="175"/>
    </row>
    <row r="161" spans="1:9" x14ac:dyDescent="0.25">
      <c r="A161" s="88">
        <v>160</v>
      </c>
      <c r="B161" s="216" t="s">
        <v>976</v>
      </c>
      <c r="C161" s="217" t="s">
        <v>1273</v>
      </c>
      <c r="D161" s="158" t="s">
        <v>1274</v>
      </c>
      <c r="E161" s="160"/>
      <c r="F161" s="132">
        <f>ROUND(F174,2)</f>
        <v>0</v>
      </c>
      <c r="G161" s="176"/>
      <c r="H161" s="176"/>
      <c r="I161" s="175"/>
    </row>
    <row r="162" spans="1:9" x14ac:dyDescent="0.25">
      <c r="A162" s="88">
        <v>161</v>
      </c>
      <c r="B162" s="142" t="s">
        <v>976</v>
      </c>
      <c r="C162" s="101" t="s">
        <v>1272</v>
      </c>
      <c r="D162" s="102" t="s">
        <v>983</v>
      </c>
      <c r="E162" s="143"/>
      <c r="F162" s="105">
        <f>ROUND(SUM(I163:I173),2)</f>
        <v>0</v>
      </c>
      <c r="G162" s="105"/>
      <c r="H162" s="105"/>
      <c r="I162" s="79"/>
    </row>
    <row r="163" spans="1:9" ht="102" x14ac:dyDescent="0.25">
      <c r="A163" s="88">
        <v>162</v>
      </c>
      <c r="B163" s="144" t="s">
        <v>976</v>
      </c>
      <c r="C163" s="164" t="s">
        <v>1275</v>
      </c>
      <c r="D163" s="119" t="s">
        <v>1276</v>
      </c>
      <c r="E163" s="108"/>
      <c r="F163" s="145" t="s">
        <v>21</v>
      </c>
      <c r="G163" s="112">
        <v>12</v>
      </c>
      <c r="H163" s="49"/>
      <c r="I163" s="112">
        <f>ROUND(Tabela18[[#This Row],[Količina]]*Tabela18[[#This Row],[cena/EM]],2)</f>
        <v>0</v>
      </c>
    </row>
    <row r="164" spans="1:9" x14ac:dyDescent="0.25">
      <c r="A164" s="88">
        <v>163</v>
      </c>
      <c r="B164" s="144" t="s">
        <v>976</v>
      </c>
      <c r="C164" s="164" t="s">
        <v>1277</v>
      </c>
      <c r="D164" s="119" t="s">
        <v>1278</v>
      </c>
      <c r="E164" s="108"/>
      <c r="F164" s="145" t="s">
        <v>21</v>
      </c>
      <c r="G164" s="112">
        <v>12</v>
      </c>
      <c r="H164" s="49"/>
      <c r="I164" s="112">
        <f>ROUND(Tabela18[[#This Row],[Količina]]*Tabela18[[#This Row],[cena/EM]],2)</f>
        <v>0</v>
      </c>
    </row>
    <row r="165" spans="1:9" ht="165.75" x14ac:dyDescent="0.25">
      <c r="A165" s="88">
        <v>164</v>
      </c>
      <c r="B165" s="144" t="s">
        <v>976</v>
      </c>
      <c r="C165" s="164" t="s">
        <v>1279</v>
      </c>
      <c r="D165" s="119" t="s">
        <v>1280</v>
      </c>
      <c r="E165" s="108"/>
      <c r="F165" s="145" t="s">
        <v>21</v>
      </c>
      <c r="G165" s="112">
        <v>75</v>
      </c>
      <c r="H165" s="49"/>
      <c r="I165" s="112">
        <f>ROUND(Tabela18[[#This Row],[Količina]]*Tabela18[[#This Row],[cena/EM]],2)</f>
        <v>0</v>
      </c>
    </row>
    <row r="166" spans="1:9" ht="153" x14ac:dyDescent="0.25">
      <c r="A166" s="88">
        <v>165</v>
      </c>
      <c r="B166" s="173" t="s">
        <v>976</v>
      </c>
      <c r="C166" s="164" t="s">
        <v>1281</v>
      </c>
      <c r="D166" s="119" t="s">
        <v>1282</v>
      </c>
      <c r="E166" s="108"/>
      <c r="F166" s="190" t="s">
        <v>21</v>
      </c>
      <c r="G166" s="238">
        <v>9</v>
      </c>
      <c r="H166" s="49"/>
      <c r="I166" s="112">
        <f>ROUND(Tabela18[[#This Row],[Količina]]*Tabela18[[#This Row],[cena/EM]],2)</f>
        <v>0</v>
      </c>
    </row>
    <row r="167" spans="1:9" ht="127.5" x14ac:dyDescent="0.25">
      <c r="A167" s="88">
        <v>166</v>
      </c>
      <c r="B167" s="173" t="s">
        <v>976</v>
      </c>
      <c r="C167" s="164" t="s">
        <v>1283</v>
      </c>
      <c r="D167" s="108" t="s">
        <v>1284</v>
      </c>
      <c r="E167" s="108"/>
      <c r="F167" s="190" t="s">
        <v>21</v>
      </c>
      <c r="G167" s="238">
        <v>4</v>
      </c>
      <c r="H167" s="49"/>
      <c r="I167" s="112">
        <f>ROUND(Tabela18[[#This Row],[Količina]]*Tabela18[[#This Row],[cena/EM]],2)</f>
        <v>0</v>
      </c>
    </row>
    <row r="168" spans="1:9" ht="164.45" customHeight="1" x14ac:dyDescent="0.25">
      <c r="A168" s="88">
        <v>167</v>
      </c>
      <c r="B168" s="144" t="s">
        <v>976</v>
      </c>
      <c r="C168" s="164" t="s">
        <v>1285</v>
      </c>
      <c r="D168" s="108" t="s">
        <v>1286</v>
      </c>
      <c r="E168" s="108"/>
      <c r="F168" s="190" t="s">
        <v>21</v>
      </c>
      <c r="G168" s="238">
        <v>3</v>
      </c>
      <c r="H168" s="49"/>
      <c r="I168" s="112">
        <f>ROUND(Tabela18[[#This Row],[Količina]]*Tabela18[[#This Row],[cena/EM]],2)</f>
        <v>0</v>
      </c>
    </row>
    <row r="169" spans="1:9" ht="25.5" x14ac:dyDescent="0.25">
      <c r="A169" s="88">
        <v>168</v>
      </c>
      <c r="B169" s="173" t="s">
        <v>976</v>
      </c>
      <c r="C169" s="164" t="s">
        <v>1287</v>
      </c>
      <c r="D169" s="114" t="s">
        <v>1288</v>
      </c>
      <c r="E169" s="108"/>
      <c r="F169" s="190" t="s">
        <v>21</v>
      </c>
      <c r="G169" s="238">
        <v>3</v>
      </c>
      <c r="H169" s="49"/>
      <c r="I169" s="112">
        <f>ROUND(Tabela18[[#This Row],[Količina]]*Tabela18[[#This Row],[cena/EM]],2)</f>
        <v>0</v>
      </c>
    </row>
    <row r="170" spans="1:9" ht="89.25" x14ac:dyDescent="0.25">
      <c r="A170" s="88">
        <v>169</v>
      </c>
      <c r="B170" s="173" t="s">
        <v>976</v>
      </c>
      <c r="C170" s="164" t="s">
        <v>1289</v>
      </c>
      <c r="D170" s="108" t="s">
        <v>1290</v>
      </c>
      <c r="E170" s="108"/>
      <c r="F170" s="190" t="s">
        <v>21</v>
      </c>
      <c r="G170" s="238">
        <v>2</v>
      </c>
      <c r="H170" s="49"/>
      <c r="I170" s="112">
        <f>ROUND(Tabela18[[#This Row],[Količina]]*Tabela18[[#This Row],[cena/EM]],2)</f>
        <v>0</v>
      </c>
    </row>
    <row r="171" spans="1:9" ht="89.25" x14ac:dyDescent="0.25">
      <c r="A171" s="88">
        <v>170</v>
      </c>
      <c r="B171" s="144" t="s">
        <v>976</v>
      </c>
      <c r="C171" s="164" t="s">
        <v>1291</v>
      </c>
      <c r="D171" s="239" t="s">
        <v>1292</v>
      </c>
      <c r="E171" s="108"/>
      <c r="F171" s="190" t="s">
        <v>21</v>
      </c>
      <c r="G171" s="238">
        <v>3</v>
      </c>
      <c r="H171" s="49"/>
      <c r="I171" s="112">
        <f>ROUND(Tabela18[[#This Row],[Količina]]*Tabela18[[#This Row],[cena/EM]],2)</f>
        <v>0</v>
      </c>
    </row>
    <row r="172" spans="1:9" ht="89.25" x14ac:dyDescent="0.25">
      <c r="A172" s="88">
        <v>171</v>
      </c>
      <c r="B172" s="173" t="s">
        <v>976</v>
      </c>
      <c r="C172" s="164" t="s">
        <v>1293</v>
      </c>
      <c r="D172" s="239" t="s">
        <v>1294</v>
      </c>
      <c r="E172" s="108"/>
      <c r="F172" s="190" t="s">
        <v>21</v>
      </c>
      <c r="G172" s="238">
        <v>3</v>
      </c>
      <c r="H172" s="49"/>
      <c r="I172" s="112">
        <f>ROUND(Tabela18[[#This Row],[Količina]]*Tabela18[[#This Row],[cena/EM]],2)</f>
        <v>0</v>
      </c>
    </row>
    <row r="173" spans="1:9" ht="102" x14ac:dyDescent="0.25">
      <c r="A173" s="88">
        <v>172</v>
      </c>
      <c r="B173" s="173" t="s">
        <v>976</v>
      </c>
      <c r="C173" s="164" t="s">
        <v>1295</v>
      </c>
      <c r="D173" s="239" t="s">
        <v>1296</v>
      </c>
      <c r="E173" s="108"/>
      <c r="F173" s="190" t="s">
        <v>21</v>
      </c>
      <c r="G173" s="238">
        <v>8</v>
      </c>
      <c r="H173" s="49"/>
      <c r="I173" s="112">
        <f>ROUND(Tabela18[[#This Row],[Količina]]*Tabela18[[#This Row],[cena/EM]],2)</f>
        <v>0</v>
      </c>
    </row>
    <row r="174" spans="1:9" x14ac:dyDescent="0.25">
      <c r="A174" s="88">
        <v>173</v>
      </c>
      <c r="B174" s="210" t="s">
        <v>976</v>
      </c>
      <c r="C174" s="240" t="s">
        <v>1273</v>
      </c>
      <c r="D174" s="102" t="s">
        <v>1274</v>
      </c>
      <c r="E174" s="241"/>
      <c r="F174" s="105">
        <f>ROUND(SUM(I175:I270),2)</f>
        <v>0</v>
      </c>
      <c r="G174" s="242"/>
      <c r="H174" s="242"/>
      <c r="I174" s="243"/>
    </row>
    <row r="175" spans="1:9" ht="25.5" x14ac:dyDescent="0.25">
      <c r="A175" s="88">
        <v>174</v>
      </c>
      <c r="B175" s="173" t="s">
        <v>976</v>
      </c>
      <c r="C175" s="107" t="s">
        <v>1297</v>
      </c>
      <c r="D175" s="108" t="s">
        <v>1298</v>
      </c>
      <c r="E175" s="108"/>
      <c r="F175" s="190" t="s">
        <v>21</v>
      </c>
      <c r="G175" s="238">
        <v>4</v>
      </c>
      <c r="H175" s="49"/>
      <c r="I175" s="112">
        <f>ROUND(Tabela18[[#This Row],[Količina]]*Tabela18[[#This Row],[cena/EM]],2)</f>
        <v>0</v>
      </c>
    </row>
    <row r="176" spans="1:9" ht="25.5" x14ac:dyDescent="0.25">
      <c r="A176" s="88">
        <v>175</v>
      </c>
      <c r="B176" s="173" t="s">
        <v>976</v>
      </c>
      <c r="C176" s="107" t="s">
        <v>1299</v>
      </c>
      <c r="D176" s="108" t="s">
        <v>1300</v>
      </c>
      <c r="E176" s="108"/>
      <c r="F176" s="190" t="s">
        <v>21</v>
      </c>
      <c r="G176" s="238">
        <v>6</v>
      </c>
      <c r="H176" s="49"/>
      <c r="I176" s="112">
        <f>ROUND(Tabela18[[#This Row],[Količina]]*Tabela18[[#This Row],[cena/EM]],2)</f>
        <v>0</v>
      </c>
    </row>
    <row r="177" spans="1:9" x14ac:dyDescent="0.25">
      <c r="A177" s="88">
        <v>176</v>
      </c>
      <c r="B177" s="173" t="s">
        <v>976</v>
      </c>
      <c r="C177" s="107" t="s">
        <v>1301</v>
      </c>
      <c r="D177" s="108" t="s">
        <v>1038</v>
      </c>
      <c r="E177" s="108"/>
      <c r="F177" s="190" t="s">
        <v>21</v>
      </c>
      <c r="G177" s="238">
        <v>12</v>
      </c>
      <c r="H177" s="49"/>
      <c r="I177" s="112">
        <f>ROUND(Tabela18[[#This Row],[Količina]]*Tabela18[[#This Row],[cena/EM]],2)</f>
        <v>0</v>
      </c>
    </row>
    <row r="178" spans="1:9" x14ac:dyDescent="0.25">
      <c r="A178" s="88">
        <v>177</v>
      </c>
      <c r="B178" s="173" t="s">
        <v>976</v>
      </c>
      <c r="C178" s="107" t="s">
        <v>1302</v>
      </c>
      <c r="D178" s="108" t="s">
        <v>1303</v>
      </c>
      <c r="E178" s="108"/>
      <c r="F178" s="190" t="s">
        <v>21</v>
      </c>
      <c r="G178" s="238">
        <v>3</v>
      </c>
      <c r="H178" s="49"/>
      <c r="I178" s="112">
        <f>ROUND(Tabela18[[#This Row],[Količina]]*Tabela18[[#This Row],[cena/EM]],2)</f>
        <v>0</v>
      </c>
    </row>
    <row r="179" spans="1:9" x14ac:dyDescent="0.25">
      <c r="A179" s="88">
        <v>178</v>
      </c>
      <c r="B179" s="173" t="s">
        <v>976</v>
      </c>
      <c r="C179" s="107" t="s">
        <v>1304</v>
      </c>
      <c r="D179" s="108" t="s">
        <v>1305</v>
      </c>
      <c r="E179" s="108"/>
      <c r="F179" s="190" t="s">
        <v>21</v>
      </c>
      <c r="G179" s="238">
        <v>1</v>
      </c>
      <c r="H179" s="49"/>
      <c r="I179" s="112">
        <f>ROUND(Tabela18[[#This Row],[Količina]]*Tabela18[[#This Row],[cena/EM]],2)</f>
        <v>0</v>
      </c>
    </row>
    <row r="180" spans="1:9" ht="27.75" x14ac:dyDescent="0.25">
      <c r="A180" s="88">
        <v>179</v>
      </c>
      <c r="B180" s="173" t="s">
        <v>976</v>
      </c>
      <c r="C180" s="107" t="s">
        <v>1306</v>
      </c>
      <c r="D180" s="108" t="s">
        <v>1307</v>
      </c>
      <c r="E180" s="108"/>
      <c r="F180" s="190" t="s">
        <v>1043</v>
      </c>
      <c r="G180" s="238">
        <v>380</v>
      </c>
      <c r="H180" s="49"/>
      <c r="I180" s="112">
        <f>ROUND(Tabela18[[#This Row],[Količina]]*Tabela18[[#This Row],[cena/EM]],2)</f>
        <v>0</v>
      </c>
    </row>
    <row r="181" spans="1:9" ht="30" x14ac:dyDescent="0.25">
      <c r="A181" s="88">
        <v>180</v>
      </c>
      <c r="B181" s="173" t="s">
        <v>976</v>
      </c>
      <c r="C181" s="107" t="s">
        <v>1308</v>
      </c>
      <c r="D181" s="108" t="s">
        <v>1309</v>
      </c>
      <c r="E181" s="108"/>
      <c r="F181" s="190" t="s">
        <v>1043</v>
      </c>
      <c r="G181" s="238">
        <v>168</v>
      </c>
      <c r="H181" s="49"/>
      <c r="I181" s="112">
        <f>ROUND(Tabela18[[#This Row],[Količina]]*Tabela18[[#This Row],[cena/EM]],2)</f>
        <v>0</v>
      </c>
    </row>
    <row r="182" spans="1:9" ht="27.75" x14ac:dyDescent="0.25">
      <c r="A182" s="88">
        <v>181</v>
      </c>
      <c r="B182" s="173" t="s">
        <v>976</v>
      </c>
      <c r="C182" s="107" t="s">
        <v>1310</v>
      </c>
      <c r="D182" s="108" t="s">
        <v>1311</v>
      </c>
      <c r="E182" s="108"/>
      <c r="F182" s="190" t="s">
        <v>1043</v>
      </c>
      <c r="G182" s="238">
        <v>520</v>
      </c>
      <c r="H182" s="49"/>
      <c r="I182" s="112">
        <f>ROUND(Tabela18[[#This Row],[Količina]]*Tabela18[[#This Row],[cena/EM]],2)</f>
        <v>0</v>
      </c>
    </row>
    <row r="183" spans="1:9" x14ac:dyDescent="0.25">
      <c r="A183" s="88">
        <v>182</v>
      </c>
      <c r="B183" s="173" t="s">
        <v>976</v>
      </c>
      <c r="C183" s="107" t="s">
        <v>1312</v>
      </c>
      <c r="D183" s="237" t="s">
        <v>1313</v>
      </c>
      <c r="E183" s="108"/>
      <c r="F183" s="190" t="s">
        <v>1043</v>
      </c>
      <c r="G183" s="238">
        <v>115</v>
      </c>
      <c r="H183" s="49"/>
      <c r="I183" s="112">
        <f>ROUND(Tabela18[[#This Row],[Količina]]*Tabela18[[#This Row],[cena/EM]],2)</f>
        <v>0</v>
      </c>
    </row>
    <row r="184" spans="1:9" x14ac:dyDescent="0.25">
      <c r="A184" s="88">
        <v>183</v>
      </c>
      <c r="B184" s="173" t="s">
        <v>976</v>
      </c>
      <c r="C184" s="107" t="s">
        <v>1314</v>
      </c>
      <c r="D184" s="237" t="s">
        <v>1315</v>
      </c>
      <c r="E184" s="108"/>
      <c r="F184" s="190" t="s">
        <v>1043</v>
      </c>
      <c r="G184" s="238">
        <v>310</v>
      </c>
      <c r="H184" s="49"/>
      <c r="I184" s="112">
        <f>ROUND(Tabela18[[#This Row],[Količina]]*Tabela18[[#This Row],[cena/EM]],2)</f>
        <v>0</v>
      </c>
    </row>
    <row r="185" spans="1:9" x14ac:dyDescent="0.25">
      <c r="A185" s="88">
        <v>184</v>
      </c>
      <c r="B185" s="173" t="s">
        <v>976</v>
      </c>
      <c r="C185" s="107" t="s">
        <v>1316</v>
      </c>
      <c r="D185" s="237" t="s">
        <v>1317</v>
      </c>
      <c r="E185" s="108"/>
      <c r="F185" s="190" t="s">
        <v>1043</v>
      </c>
      <c r="G185" s="238">
        <v>378</v>
      </c>
      <c r="H185" s="49"/>
      <c r="I185" s="112">
        <f>ROUND(Tabela18[[#This Row],[Količina]]*Tabela18[[#This Row],[cena/EM]],2)</f>
        <v>0</v>
      </c>
    </row>
    <row r="186" spans="1:9" x14ac:dyDescent="0.25">
      <c r="A186" s="88">
        <v>185</v>
      </c>
      <c r="B186" s="173" t="s">
        <v>976</v>
      </c>
      <c r="C186" s="107" t="s">
        <v>1318</v>
      </c>
      <c r="D186" s="237" t="s">
        <v>1319</v>
      </c>
      <c r="E186" s="108"/>
      <c r="F186" s="190" t="s">
        <v>1043</v>
      </c>
      <c r="G186" s="238">
        <v>236</v>
      </c>
      <c r="H186" s="49"/>
      <c r="I186" s="112">
        <f>ROUND(Tabela18[[#This Row],[Količina]]*Tabela18[[#This Row],[cena/EM]],2)</f>
        <v>0</v>
      </c>
    </row>
    <row r="187" spans="1:9" x14ac:dyDescent="0.25">
      <c r="A187" s="88">
        <v>186</v>
      </c>
      <c r="B187" s="173" t="s">
        <v>976</v>
      </c>
      <c r="C187" s="107" t="s">
        <v>1320</v>
      </c>
      <c r="D187" s="237" t="s">
        <v>1321</v>
      </c>
      <c r="E187" s="108"/>
      <c r="F187" s="190" t="s">
        <v>1043</v>
      </c>
      <c r="G187" s="238">
        <v>115</v>
      </c>
      <c r="H187" s="49"/>
      <c r="I187" s="112">
        <f>ROUND(Tabela18[[#This Row],[Količina]]*Tabela18[[#This Row],[cena/EM]],2)</f>
        <v>0</v>
      </c>
    </row>
    <row r="188" spans="1:9" ht="15" x14ac:dyDescent="0.25">
      <c r="A188" s="88">
        <v>187</v>
      </c>
      <c r="B188" s="173" t="s">
        <v>976</v>
      </c>
      <c r="C188" s="107" t="s">
        <v>1322</v>
      </c>
      <c r="D188" s="119" t="s">
        <v>1323</v>
      </c>
      <c r="E188" s="108"/>
      <c r="F188" s="190" t="s">
        <v>1043</v>
      </c>
      <c r="G188" s="238">
        <v>80</v>
      </c>
      <c r="H188" s="49"/>
      <c r="I188" s="112">
        <f>ROUND(Tabela18[[#This Row],[Količina]]*Tabela18[[#This Row],[cena/EM]],2)</f>
        <v>0</v>
      </c>
    </row>
    <row r="189" spans="1:9" ht="15" x14ac:dyDescent="0.25">
      <c r="A189" s="88">
        <v>188</v>
      </c>
      <c r="B189" s="173" t="s">
        <v>976</v>
      </c>
      <c r="C189" s="107" t="s">
        <v>1324</v>
      </c>
      <c r="D189" s="119" t="s">
        <v>1325</v>
      </c>
      <c r="E189" s="108"/>
      <c r="F189" s="190" t="s">
        <v>1043</v>
      </c>
      <c r="G189" s="238">
        <v>80</v>
      </c>
      <c r="H189" s="49"/>
      <c r="I189" s="112">
        <f>ROUND(Tabela18[[#This Row],[Količina]]*Tabela18[[#This Row],[cena/EM]],2)</f>
        <v>0</v>
      </c>
    </row>
    <row r="190" spans="1:9" ht="15" x14ac:dyDescent="0.25">
      <c r="A190" s="88">
        <v>189</v>
      </c>
      <c r="B190" s="173" t="s">
        <v>976</v>
      </c>
      <c r="C190" s="107" t="s">
        <v>1326</v>
      </c>
      <c r="D190" s="119" t="s">
        <v>1327</v>
      </c>
      <c r="E190" s="108"/>
      <c r="F190" s="190" t="s">
        <v>1043</v>
      </c>
      <c r="G190" s="238">
        <v>80</v>
      </c>
      <c r="H190" s="49"/>
      <c r="I190" s="112">
        <f>ROUND(Tabela18[[#This Row],[Količina]]*Tabela18[[#This Row],[cena/EM]],2)</f>
        <v>0</v>
      </c>
    </row>
    <row r="191" spans="1:9" ht="25.5" x14ac:dyDescent="0.25">
      <c r="A191" s="88">
        <v>190</v>
      </c>
      <c r="B191" s="173" t="s">
        <v>976</v>
      </c>
      <c r="C191" s="107" t="s">
        <v>1328</v>
      </c>
      <c r="D191" s="108" t="s">
        <v>1329</v>
      </c>
      <c r="E191" s="108"/>
      <c r="F191" s="190" t="s">
        <v>1043</v>
      </c>
      <c r="G191" s="238">
        <v>287</v>
      </c>
      <c r="H191" s="49"/>
      <c r="I191" s="112">
        <f>ROUND(Tabela18[[#This Row],[Količina]]*Tabela18[[#This Row],[cena/EM]],2)</f>
        <v>0</v>
      </c>
    </row>
    <row r="192" spans="1:9" x14ac:dyDescent="0.25">
      <c r="A192" s="88">
        <v>191</v>
      </c>
      <c r="B192" s="173" t="s">
        <v>976</v>
      </c>
      <c r="C192" s="107" t="s">
        <v>1330</v>
      </c>
      <c r="D192" s="108" t="s">
        <v>1331</v>
      </c>
      <c r="E192" s="108"/>
      <c r="F192" s="190" t="s">
        <v>1043</v>
      </c>
      <c r="G192" s="238">
        <v>365</v>
      </c>
      <c r="H192" s="49"/>
      <c r="I192" s="112">
        <f>ROUND(Tabela18[[#This Row],[Količina]]*Tabela18[[#This Row],[cena/EM]],2)</f>
        <v>0</v>
      </c>
    </row>
    <row r="193" spans="1:9" x14ac:dyDescent="0.25">
      <c r="A193" s="88">
        <v>192</v>
      </c>
      <c r="B193" s="173" t="s">
        <v>976</v>
      </c>
      <c r="C193" s="107" t="s">
        <v>1332</v>
      </c>
      <c r="D193" s="108" t="s">
        <v>1333</v>
      </c>
      <c r="E193" s="108"/>
      <c r="F193" s="190" t="s">
        <v>1043</v>
      </c>
      <c r="G193" s="238">
        <v>115</v>
      </c>
      <c r="H193" s="49"/>
      <c r="I193" s="112">
        <f>ROUND(Tabela18[[#This Row],[Količina]]*Tabela18[[#This Row],[cena/EM]],2)</f>
        <v>0</v>
      </c>
    </row>
    <row r="194" spans="1:9" x14ac:dyDescent="0.25">
      <c r="A194" s="88">
        <v>193</v>
      </c>
      <c r="B194" s="173" t="s">
        <v>976</v>
      </c>
      <c r="C194" s="107" t="s">
        <v>1334</v>
      </c>
      <c r="D194" s="108" t="s">
        <v>1335</v>
      </c>
      <c r="E194" s="108"/>
      <c r="F194" s="190" t="s">
        <v>1043</v>
      </c>
      <c r="G194" s="238">
        <v>310</v>
      </c>
      <c r="H194" s="49"/>
      <c r="I194" s="112">
        <f>ROUND(Tabela18[[#This Row],[Količina]]*Tabela18[[#This Row],[cena/EM]],2)</f>
        <v>0</v>
      </c>
    </row>
    <row r="195" spans="1:9" ht="25.5" x14ac:dyDescent="0.25">
      <c r="A195" s="88">
        <v>194</v>
      </c>
      <c r="B195" s="173" t="s">
        <v>976</v>
      </c>
      <c r="C195" s="107" t="s">
        <v>1336</v>
      </c>
      <c r="D195" s="108" t="s">
        <v>1337</v>
      </c>
      <c r="E195" s="108"/>
      <c r="F195" s="190" t="s">
        <v>1043</v>
      </c>
      <c r="G195" s="238">
        <v>70</v>
      </c>
      <c r="H195" s="49"/>
      <c r="I195" s="112">
        <f>ROUND(Tabela18[[#This Row],[Količina]]*Tabela18[[#This Row],[cena/EM]],2)</f>
        <v>0</v>
      </c>
    </row>
    <row r="196" spans="1:9" x14ac:dyDescent="0.25">
      <c r="A196" s="88">
        <v>195</v>
      </c>
      <c r="B196" s="173" t="s">
        <v>976</v>
      </c>
      <c r="C196" s="107" t="s">
        <v>1338</v>
      </c>
      <c r="D196" s="237" t="s">
        <v>1339</v>
      </c>
      <c r="E196" s="108"/>
      <c r="F196" s="190" t="s">
        <v>1043</v>
      </c>
      <c r="G196" s="238">
        <v>980</v>
      </c>
      <c r="H196" s="49"/>
      <c r="I196" s="112">
        <f>ROUND(Tabela18[[#This Row],[Količina]]*Tabela18[[#This Row],[cena/EM]],2)</f>
        <v>0</v>
      </c>
    </row>
    <row r="197" spans="1:9" x14ac:dyDescent="0.25">
      <c r="A197" s="88">
        <v>196</v>
      </c>
      <c r="B197" s="173" t="s">
        <v>976</v>
      </c>
      <c r="C197" s="107" t="s">
        <v>1340</v>
      </c>
      <c r="D197" s="108" t="s">
        <v>1341</v>
      </c>
      <c r="E197" s="108"/>
      <c r="F197" s="190" t="s">
        <v>21</v>
      </c>
      <c r="G197" s="238">
        <v>6</v>
      </c>
      <c r="H197" s="49"/>
      <c r="I197" s="112">
        <f>ROUND(Tabela18[[#This Row],[Količina]]*Tabela18[[#This Row],[cena/EM]],2)</f>
        <v>0</v>
      </c>
    </row>
    <row r="198" spans="1:9" x14ac:dyDescent="0.25">
      <c r="A198" s="88">
        <v>197</v>
      </c>
      <c r="B198" s="173" t="s">
        <v>976</v>
      </c>
      <c r="C198" s="107" t="s">
        <v>1342</v>
      </c>
      <c r="D198" s="108" t="s">
        <v>1071</v>
      </c>
      <c r="E198" s="108"/>
      <c r="F198" s="190" t="s">
        <v>21</v>
      </c>
      <c r="G198" s="238">
        <v>72</v>
      </c>
      <c r="H198" s="49"/>
      <c r="I198" s="112">
        <f>ROUND(Tabela18[[#This Row],[Količina]]*Tabela18[[#This Row],[cena/EM]],2)</f>
        <v>0</v>
      </c>
    </row>
    <row r="199" spans="1:9" x14ac:dyDescent="0.25">
      <c r="A199" s="88">
        <v>198</v>
      </c>
      <c r="B199" s="173" t="s">
        <v>976</v>
      </c>
      <c r="C199" s="107" t="s">
        <v>1343</v>
      </c>
      <c r="D199" s="108" t="s">
        <v>1034</v>
      </c>
      <c r="E199" s="108"/>
      <c r="F199" s="190" t="s">
        <v>21</v>
      </c>
      <c r="G199" s="238">
        <v>4</v>
      </c>
      <c r="H199" s="49"/>
      <c r="I199" s="112">
        <f>ROUND(Tabela18[[#This Row],[Količina]]*Tabela18[[#This Row],[cena/EM]],2)</f>
        <v>0</v>
      </c>
    </row>
    <row r="200" spans="1:9" x14ac:dyDescent="0.25">
      <c r="A200" s="88">
        <v>199</v>
      </c>
      <c r="B200" s="173" t="s">
        <v>976</v>
      </c>
      <c r="C200" s="107" t="s">
        <v>1344</v>
      </c>
      <c r="D200" s="108" t="s">
        <v>1036</v>
      </c>
      <c r="E200" s="108"/>
      <c r="F200" s="190" t="s">
        <v>21</v>
      </c>
      <c r="G200" s="238">
        <v>1</v>
      </c>
      <c r="H200" s="49"/>
      <c r="I200" s="112">
        <f>ROUND(Tabela18[[#This Row],[Količina]]*Tabela18[[#This Row],[cena/EM]],2)</f>
        <v>0</v>
      </c>
    </row>
    <row r="201" spans="1:9" x14ac:dyDescent="0.25">
      <c r="A201" s="88">
        <v>200</v>
      </c>
      <c r="B201" s="173" t="s">
        <v>976</v>
      </c>
      <c r="C201" s="107" t="s">
        <v>1345</v>
      </c>
      <c r="D201" s="108" t="s">
        <v>1040</v>
      </c>
      <c r="E201" s="108"/>
      <c r="F201" s="190" t="s">
        <v>21</v>
      </c>
      <c r="G201" s="238">
        <v>3</v>
      </c>
      <c r="H201" s="49"/>
      <c r="I201" s="112">
        <f>ROUND(Tabela18[[#This Row],[Količina]]*Tabela18[[#This Row],[cena/EM]],2)</f>
        <v>0</v>
      </c>
    </row>
    <row r="202" spans="1:9" ht="27.75" x14ac:dyDescent="0.25">
      <c r="A202" s="88">
        <v>201</v>
      </c>
      <c r="B202" s="173" t="s">
        <v>976</v>
      </c>
      <c r="C202" s="107" t="s">
        <v>1346</v>
      </c>
      <c r="D202" s="108" t="s">
        <v>1347</v>
      </c>
      <c r="E202" s="108"/>
      <c r="F202" s="190" t="s">
        <v>1043</v>
      </c>
      <c r="G202" s="238">
        <v>115</v>
      </c>
      <c r="H202" s="49"/>
      <c r="I202" s="112">
        <f>ROUND(Tabela18[[#This Row],[Količina]]*Tabela18[[#This Row],[cena/EM]],2)</f>
        <v>0</v>
      </c>
    </row>
    <row r="203" spans="1:9" ht="51" x14ac:dyDescent="0.25">
      <c r="A203" s="88">
        <v>202</v>
      </c>
      <c r="B203" s="173" t="s">
        <v>976</v>
      </c>
      <c r="C203" s="107" t="s">
        <v>1348</v>
      </c>
      <c r="D203" s="219" t="s">
        <v>1349</v>
      </c>
      <c r="E203" s="108"/>
      <c r="F203" s="190" t="s">
        <v>21</v>
      </c>
      <c r="G203" s="244">
        <v>2</v>
      </c>
      <c r="H203" s="49"/>
      <c r="I203" s="112">
        <f>ROUND(Tabela18[[#This Row],[Količina]]*Tabela18[[#This Row],[cena/EM]],2)</f>
        <v>0</v>
      </c>
    </row>
    <row r="204" spans="1:9" x14ac:dyDescent="0.25">
      <c r="A204" s="88">
        <v>203</v>
      </c>
      <c r="B204" s="173" t="s">
        <v>976</v>
      </c>
      <c r="C204" s="107" t="s">
        <v>1350</v>
      </c>
      <c r="D204" s="108" t="s">
        <v>1086</v>
      </c>
      <c r="E204" s="108"/>
      <c r="F204" s="190" t="s">
        <v>21</v>
      </c>
      <c r="G204" s="244">
        <v>1</v>
      </c>
      <c r="H204" s="49"/>
      <c r="I204" s="112">
        <f>ROUND(Tabela18[[#This Row],[Količina]]*Tabela18[[#This Row],[cena/EM]],2)</f>
        <v>0</v>
      </c>
    </row>
    <row r="205" spans="1:9" x14ac:dyDescent="0.25">
      <c r="A205" s="88">
        <v>204</v>
      </c>
      <c r="B205" s="173" t="s">
        <v>976</v>
      </c>
      <c r="C205" s="107" t="s">
        <v>1351</v>
      </c>
      <c r="D205" s="108" t="s">
        <v>1088</v>
      </c>
      <c r="E205" s="108"/>
      <c r="F205" s="190" t="s">
        <v>21</v>
      </c>
      <c r="G205" s="244">
        <v>1</v>
      </c>
      <c r="H205" s="49"/>
      <c r="I205" s="112">
        <f>ROUND(Tabela18[[#This Row],[Količina]]*Tabela18[[#This Row],[cena/EM]],2)</f>
        <v>0</v>
      </c>
    </row>
    <row r="206" spans="1:9" x14ac:dyDescent="0.25">
      <c r="A206" s="88">
        <v>205</v>
      </c>
      <c r="B206" s="173" t="s">
        <v>976</v>
      </c>
      <c r="C206" s="107" t="s">
        <v>1352</v>
      </c>
      <c r="D206" s="108" t="s">
        <v>1090</v>
      </c>
      <c r="E206" s="108"/>
      <c r="F206" s="190" t="s">
        <v>21</v>
      </c>
      <c r="G206" s="244">
        <v>1</v>
      </c>
      <c r="H206" s="49"/>
      <c r="I206" s="112">
        <f>ROUND(Tabela18[[#This Row],[Količina]]*Tabela18[[#This Row],[cena/EM]],2)</f>
        <v>0</v>
      </c>
    </row>
    <row r="207" spans="1:9" x14ac:dyDescent="0.25">
      <c r="A207" s="88">
        <v>206</v>
      </c>
      <c r="B207" s="173" t="s">
        <v>976</v>
      </c>
      <c r="C207" s="107" t="s">
        <v>1353</v>
      </c>
      <c r="D207" s="165" t="s">
        <v>1354</v>
      </c>
      <c r="E207" s="108"/>
      <c r="F207" s="190" t="s">
        <v>21</v>
      </c>
      <c r="G207" s="244">
        <v>4</v>
      </c>
      <c r="H207" s="49"/>
      <c r="I207" s="112">
        <f>ROUND(Tabela18[[#This Row],[Količina]]*Tabela18[[#This Row],[cena/EM]],2)</f>
        <v>0</v>
      </c>
    </row>
    <row r="208" spans="1:9" x14ac:dyDescent="0.2">
      <c r="A208" s="88">
        <v>207</v>
      </c>
      <c r="B208" s="173" t="s">
        <v>976</v>
      </c>
      <c r="C208" s="107" t="s">
        <v>1355</v>
      </c>
      <c r="D208" s="245" t="s">
        <v>1356</v>
      </c>
      <c r="E208" s="108"/>
      <c r="F208" s="190" t="s">
        <v>21</v>
      </c>
      <c r="G208" s="244">
        <v>13</v>
      </c>
      <c r="H208" s="49"/>
      <c r="I208" s="112">
        <f>ROUND(Tabela18[[#This Row],[Količina]]*Tabela18[[#This Row],[cena/EM]],2)</f>
        <v>0</v>
      </c>
    </row>
    <row r="209" spans="1:9" x14ac:dyDescent="0.25">
      <c r="A209" s="88">
        <v>208</v>
      </c>
      <c r="B209" s="173" t="s">
        <v>976</v>
      </c>
      <c r="C209" s="107" t="s">
        <v>1357</v>
      </c>
      <c r="D209" s="108" t="s">
        <v>1102</v>
      </c>
      <c r="E209" s="108"/>
      <c r="F209" s="190" t="s">
        <v>21</v>
      </c>
      <c r="G209" s="244">
        <v>13</v>
      </c>
      <c r="H209" s="49"/>
      <c r="I209" s="112">
        <f>ROUND(Tabela18[[#This Row],[Količina]]*Tabela18[[#This Row],[cena/EM]],2)</f>
        <v>0</v>
      </c>
    </row>
    <row r="210" spans="1:9" x14ac:dyDescent="0.25">
      <c r="A210" s="88">
        <v>209</v>
      </c>
      <c r="B210" s="173" t="s">
        <v>976</v>
      </c>
      <c r="C210" s="107" t="s">
        <v>1358</v>
      </c>
      <c r="D210" s="108" t="s">
        <v>1104</v>
      </c>
      <c r="E210" s="108"/>
      <c r="F210" s="190" t="s">
        <v>21</v>
      </c>
      <c r="G210" s="244">
        <v>3</v>
      </c>
      <c r="H210" s="49"/>
      <c r="I210" s="112">
        <f>ROUND(Tabela18[[#This Row],[Količina]]*Tabela18[[#This Row],[cena/EM]],2)</f>
        <v>0</v>
      </c>
    </row>
    <row r="211" spans="1:9" x14ac:dyDescent="0.25">
      <c r="A211" s="88">
        <v>210</v>
      </c>
      <c r="B211" s="173" t="s">
        <v>976</v>
      </c>
      <c r="C211" s="107" t="s">
        <v>1359</v>
      </c>
      <c r="D211" s="108" t="s">
        <v>1106</v>
      </c>
      <c r="E211" s="108"/>
      <c r="F211" s="190" t="s">
        <v>21</v>
      </c>
      <c r="G211" s="244">
        <v>25</v>
      </c>
      <c r="H211" s="49"/>
      <c r="I211" s="112">
        <f>ROUND(Tabela18[[#This Row],[Količina]]*Tabela18[[#This Row],[cena/EM]],2)</f>
        <v>0</v>
      </c>
    </row>
    <row r="212" spans="1:9" x14ac:dyDescent="0.25">
      <c r="A212" s="88">
        <v>211</v>
      </c>
      <c r="B212" s="173" t="s">
        <v>976</v>
      </c>
      <c r="C212" s="107" t="s">
        <v>1360</v>
      </c>
      <c r="D212" s="108" t="s">
        <v>1361</v>
      </c>
      <c r="E212" s="108"/>
      <c r="F212" s="190" t="s">
        <v>21</v>
      </c>
      <c r="G212" s="244">
        <v>15</v>
      </c>
      <c r="H212" s="49"/>
      <c r="I212" s="112">
        <f>ROUND(Tabela18[[#This Row],[Količina]]*Tabela18[[#This Row],[cena/EM]],2)</f>
        <v>0</v>
      </c>
    </row>
    <row r="213" spans="1:9" x14ac:dyDescent="0.25">
      <c r="A213" s="88">
        <v>212</v>
      </c>
      <c r="B213" s="173" t="s">
        <v>976</v>
      </c>
      <c r="C213" s="107" t="s">
        <v>1362</v>
      </c>
      <c r="D213" s="108" t="s">
        <v>1363</v>
      </c>
      <c r="E213" s="108"/>
      <c r="F213" s="190" t="s">
        <v>21</v>
      </c>
      <c r="G213" s="244">
        <v>6</v>
      </c>
      <c r="H213" s="49"/>
      <c r="I213" s="112">
        <f>ROUND(Tabela18[[#This Row],[Količina]]*Tabela18[[#This Row],[cena/EM]],2)</f>
        <v>0</v>
      </c>
    </row>
    <row r="214" spans="1:9" x14ac:dyDescent="0.25">
      <c r="A214" s="88">
        <v>213</v>
      </c>
      <c r="B214" s="173" t="s">
        <v>976</v>
      </c>
      <c r="C214" s="107" t="s">
        <v>1364</v>
      </c>
      <c r="D214" s="108" t="s">
        <v>1365</v>
      </c>
      <c r="E214" s="108"/>
      <c r="F214" s="190" t="s">
        <v>21</v>
      </c>
      <c r="G214" s="244">
        <v>4</v>
      </c>
      <c r="H214" s="49"/>
      <c r="I214" s="112">
        <f>ROUND(Tabela18[[#This Row],[Količina]]*Tabela18[[#This Row],[cena/EM]],2)</f>
        <v>0</v>
      </c>
    </row>
    <row r="215" spans="1:9" x14ac:dyDescent="0.25">
      <c r="A215" s="88">
        <v>214</v>
      </c>
      <c r="B215" s="173" t="s">
        <v>976</v>
      </c>
      <c r="C215" s="107" t="s">
        <v>1366</v>
      </c>
      <c r="D215" s="108" t="s">
        <v>1367</v>
      </c>
      <c r="E215" s="108"/>
      <c r="F215" s="190" t="s">
        <v>21</v>
      </c>
      <c r="G215" s="244">
        <v>13</v>
      </c>
      <c r="H215" s="49"/>
      <c r="I215" s="112">
        <f>ROUND(Tabela18[[#This Row],[Količina]]*Tabela18[[#This Row],[cena/EM]],2)</f>
        <v>0</v>
      </c>
    </row>
    <row r="216" spans="1:9" x14ac:dyDescent="0.25">
      <c r="A216" s="88">
        <v>215</v>
      </c>
      <c r="B216" s="173" t="s">
        <v>976</v>
      </c>
      <c r="C216" s="107" t="s">
        <v>1368</v>
      </c>
      <c r="D216" s="246" t="s">
        <v>1369</v>
      </c>
      <c r="E216" s="108"/>
      <c r="F216" s="190" t="s">
        <v>21</v>
      </c>
      <c r="G216" s="244">
        <v>2</v>
      </c>
      <c r="H216" s="49"/>
      <c r="I216" s="112">
        <f>ROUND(Tabela18[[#This Row],[Količina]]*Tabela18[[#This Row],[cena/EM]],2)</f>
        <v>0</v>
      </c>
    </row>
    <row r="217" spans="1:9" x14ac:dyDescent="0.25">
      <c r="A217" s="88">
        <v>216</v>
      </c>
      <c r="B217" s="173" t="s">
        <v>976</v>
      </c>
      <c r="C217" s="107" t="s">
        <v>1370</v>
      </c>
      <c r="D217" s="154" t="s">
        <v>1371</v>
      </c>
      <c r="E217" s="108"/>
      <c r="F217" s="190" t="s">
        <v>21</v>
      </c>
      <c r="G217" s="244">
        <v>1</v>
      </c>
      <c r="H217" s="49"/>
      <c r="I217" s="112">
        <f>ROUND(Tabela18[[#This Row],[Količina]]*Tabela18[[#This Row],[cena/EM]],2)</f>
        <v>0</v>
      </c>
    </row>
    <row r="218" spans="1:9" x14ac:dyDescent="0.25">
      <c r="A218" s="88">
        <v>217</v>
      </c>
      <c r="B218" s="173" t="s">
        <v>976</v>
      </c>
      <c r="C218" s="107" t="s">
        <v>1372</v>
      </c>
      <c r="D218" s="154" t="s">
        <v>1373</v>
      </c>
      <c r="E218" s="108"/>
      <c r="F218" s="190" t="s">
        <v>21</v>
      </c>
      <c r="G218" s="244">
        <v>1</v>
      </c>
      <c r="H218" s="49"/>
      <c r="I218" s="112">
        <f>ROUND(Tabela18[[#This Row],[Količina]]*Tabela18[[#This Row],[cena/EM]],2)</f>
        <v>0</v>
      </c>
    </row>
    <row r="219" spans="1:9" x14ac:dyDescent="0.25">
      <c r="A219" s="88">
        <v>218</v>
      </c>
      <c r="B219" s="173" t="s">
        <v>976</v>
      </c>
      <c r="C219" s="107" t="s">
        <v>1374</v>
      </c>
      <c r="D219" s="185" t="s">
        <v>1375</v>
      </c>
      <c r="E219" s="108"/>
      <c r="F219" s="190" t="s">
        <v>21</v>
      </c>
      <c r="G219" s="244">
        <v>5</v>
      </c>
      <c r="H219" s="49"/>
      <c r="I219" s="112">
        <f>ROUND(Tabela18[[#This Row],[Količina]]*Tabela18[[#This Row],[cena/EM]],2)</f>
        <v>0</v>
      </c>
    </row>
    <row r="220" spans="1:9" x14ac:dyDescent="0.2">
      <c r="A220" s="88">
        <v>219</v>
      </c>
      <c r="B220" s="173" t="s">
        <v>976</v>
      </c>
      <c r="C220" s="107" t="s">
        <v>1376</v>
      </c>
      <c r="D220" s="245" t="s">
        <v>1377</v>
      </c>
      <c r="E220" s="108"/>
      <c r="F220" s="190" t="s">
        <v>21</v>
      </c>
      <c r="G220" s="244">
        <v>6</v>
      </c>
      <c r="H220" s="49"/>
      <c r="I220" s="112">
        <f>ROUND(Tabela18[[#This Row],[Količina]]*Tabela18[[#This Row],[cena/EM]],2)</f>
        <v>0</v>
      </c>
    </row>
    <row r="221" spans="1:9" x14ac:dyDescent="0.25">
      <c r="A221" s="88">
        <v>220</v>
      </c>
      <c r="B221" s="173" t="s">
        <v>976</v>
      </c>
      <c r="C221" s="107" t="s">
        <v>1378</v>
      </c>
      <c r="D221" s="246" t="s">
        <v>1379</v>
      </c>
      <c r="E221" s="108"/>
      <c r="F221" s="190" t="s">
        <v>21</v>
      </c>
      <c r="G221" s="244">
        <v>12</v>
      </c>
      <c r="H221" s="49"/>
      <c r="I221" s="112">
        <f>ROUND(Tabela18[[#This Row],[Količina]]*Tabela18[[#This Row],[cena/EM]],2)</f>
        <v>0</v>
      </c>
    </row>
    <row r="222" spans="1:9" x14ac:dyDescent="0.25">
      <c r="A222" s="88">
        <v>221</v>
      </c>
      <c r="B222" s="173" t="s">
        <v>976</v>
      </c>
      <c r="C222" s="107" t="s">
        <v>1380</v>
      </c>
      <c r="D222" s="153" t="s">
        <v>1381</v>
      </c>
      <c r="E222" s="108"/>
      <c r="F222" s="190" t="s">
        <v>21</v>
      </c>
      <c r="G222" s="244">
        <v>13</v>
      </c>
      <c r="H222" s="49"/>
      <c r="I222" s="112">
        <f>ROUND(Tabela18[[#This Row],[Količina]]*Tabela18[[#This Row],[cena/EM]],2)</f>
        <v>0</v>
      </c>
    </row>
    <row r="223" spans="1:9" x14ac:dyDescent="0.25">
      <c r="A223" s="88">
        <v>222</v>
      </c>
      <c r="B223" s="173" t="s">
        <v>976</v>
      </c>
      <c r="C223" s="107" t="s">
        <v>1382</v>
      </c>
      <c r="D223" s="247" t="s">
        <v>1383</v>
      </c>
      <c r="E223" s="108"/>
      <c r="F223" s="190" t="s">
        <v>21</v>
      </c>
      <c r="G223" s="244">
        <v>36</v>
      </c>
      <c r="H223" s="49"/>
      <c r="I223" s="112">
        <f>ROUND(Tabela18[[#This Row],[Količina]]*Tabela18[[#This Row],[cena/EM]],2)</f>
        <v>0</v>
      </c>
    </row>
    <row r="224" spans="1:9" x14ac:dyDescent="0.25">
      <c r="A224" s="88">
        <v>223</v>
      </c>
      <c r="B224" s="173" t="s">
        <v>976</v>
      </c>
      <c r="C224" s="107" t="s">
        <v>1384</v>
      </c>
      <c r="D224" s="247" t="s">
        <v>1385</v>
      </c>
      <c r="E224" s="108"/>
      <c r="F224" s="190" t="s">
        <v>21</v>
      </c>
      <c r="G224" s="244">
        <v>1</v>
      </c>
      <c r="H224" s="49"/>
      <c r="I224" s="112">
        <f>ROUND(Tabela18[[#This Row],[Količina]]*Tabela18[[#This Row],[cena/EM]],2)</f>
        <v>0</v>
      </c>
    </row>
    <row r="225" spans="1:10" x14ac:dyDescent="0.25">
      <c r="A225" s="88">
        <v>224</v>
      </c>
      <c r="B225" s="173" t="s">
        <v>976</v>
      </c>
      <c r="C225" s="107" t="s">
        <v>1386</v>
      </c>
      <c r="D225" s="153" t="s">
        <v>1387</v>
      </c>
      <c r="E225" s="108"/>
      <c r="F225" s="190" t="s">
        <v>21</v>
      </c>
      <c r="G225" s="244">
        <v>2</v>
      </c>
      <c r="H225" s="49"/>
      <c r="I225" s="112">
        <f>ROUND(Tabela18[[#This Row],[Količina]]*Tabela18[[#This Row],[cena/EM]],2)</f>
        <v>0</v>
      </c>
    </row>
    <row r="226" spans="1:10" x14ac:dyDescent="0.25">
      <c r="A226" s="88">
        <v>225</v>
      </c>
      <c r="B226" s="173" t="s">
        <v>976</v>
      </c>
      <c r="C226" s="107" t="s">
        <v>1388</v>
      </c>
      <c r="D226" s="153" t="s">
        <v>1389</v>
      </c>
      <c r="E226" s="108"/>
      <c r="F226" s="190" t="s">
        <v>21</v>
      </c>
      <c r="G226" s="244">
        <v>1</v>
      </c>
      <c r="H226" s="49"/>
      <c r="I226" s="112">
        <f>ROUND(Tabela18[[#This Row],[Količina]]*Tabela18[[#This Row],[cena/EM]],2)</f>
        <v>0</v>
      </c>
    </row>
    <row r="227" spans="1:10" x14ac:dyDescent="0.25">
      <c r="A227" s="88">
        <v>226</v>
      </c>
      <c r="B227" s="173" t="s">
        <v>976</v>
      </c>
      <c r="C227" s="107" t="s">
        <v>1390</v>
      </c>
      <c r="D227" s="153" t="s">
        <v>1391</v>
      </c>
      <c r="E227" s="108"/>
      <c r="F227" s="190" t="s">
        <v>21</v>
      </c>
      <c r="G227" s="244">
        <v>1</v>
      </c>
      <c r="H227" s="49"/>
      <c r="I227" s="112">
        <f>ROUND(Tabela18[[#This Row],[Količina]]*Tabela18[[#This Row],[cena/EM]],2)</f>
        <v>0</v>
      </c>
    </row>
    <row r="228" spans="1:10" x14ac:dyDescent="0.25">
      <c r="A228" s="88">
        <v>227</v>
      </c>
      <c r="B228" s="173" t="s">
        <v>976</v>
      </c>
      <c r="C228" s="107" t="s">
        <v>1392</v>
      </c>
      <c r="D228" s="153" t="s">
        <v>1393</v>
      </c>
      <c r="E228" s="108"/>
      <c r="F228" s="190" t="s">
        <v>21</v>
      </c>
      <c r="G228" s="244">
        <v>1</v>
      </c>
      <c r="H228" s="49"/>
      <c r="I228" s="112">
        <f>ROUND(Tabela18[[#This Row],[Količina]]*Tabela18[[#This Row],[cena/EM]],2)</f>
        <v>0</v>
      </c>
    </row>
    <row r="229" spans="1:10" x14ac:dyDescent="0.25">
      <c r="A229" s="88">
        <v>228</v>
      </c>
      <c r="B229" s="173" t="s">
        <v>976</v>
      </c>
      <c r="C229" s="107" t="s">
        <v>1394</v>
      </c>
      <c r="D229" s="153" t="s">
        <v>1395</v>
      </c>
      <c r="E229" s="108"/>
      <c r="F229" s="190" t="s">
        <v>21</v>
      </c>
      <c r="G229" s="244">
        <v>1</v>
      </c>
      <c r="H229" s="49"/>
      <c r="I229" s="112">
        <f>ROUND(Tabela18[[#This Row],[Količina]]*Tabela18[[#This Row],[cena/EM]],2)</f>
        <v>0</v>
      </c>
    </row>
    <row r="230" spans="1:10" x14ac:dyDescent="0.25">
      <c r="A230" s="88">
        <v>229</v>
      </c>
      <c r="B230" s="173" t="s">
        <v>976</v>
      </c>
      <c r="C230" s="107" t="s">
        <v>1396</v>
      </c>
      <c r="D230" s="153" t="s">
        <v>1397</v>
      </c>
      <c r="E230" s="108"/>
      <c r="F230" s="190" t="s">
        <v>21</v>
      </c>
      <c r="G230" s="244">
        <v>1</v>
      </c>
      <c r="H230" s="49"/>
      <c r="I230" s="112">
        <f>ROUND(Tabela18[[#This Row],[Količina]]*Tabela18[[#This Row],[cena/EM]],2)</f>
        <v>0</v>
      </c>
    </row>
    <row r="231" spans="1:10" ht="18" x14ac:dyDescent="0.25">
      <c r="A231" s="88">
        <v>230</v>
      </c>
      <c r="B231" s="173" t="s">
        <v>976</v>
      </c>
      <c r="C231" s="107" t="s">
        <v>1398</v>
      </c>
      <c r="D231" s="153" t="s">
        <v>1399</v>
      </c>
      <c r="E231" s="108"/>
      <c r="F231" s="190" t="s">
        <v>21</v>
      </c>
      <c r="G231" s="244">
        <v>24</v>
      </c>
      <c r="H231" s="49"/>
      <c r="I231" s="112">
        <f>ROUND(Tabela18[[#This Row],[Količina]]*Tabela18[[#This Row],[cena/EM]],2)</f>
        <v>0</v>
      </c>
    </row>
    <row r="232" spans="1:10" ht="18" x14ac:dyDescent="0.25">
      <c r="A232" s="88">
        <v>231</v>
      </c>
      <c r="B232" s="173" t="s">
        <v>976</v>
      </c>
      <c r="C232" s="107" t="s">
        <v>1400</v>
      </c>
      <c r="D232" s="153" t="s">
        <v>1401</v>
      </c>
      <c r="E232" s="108"/>
      <c r="F232" s="190" t="s">
        <v>21</v>
      </c>
      <c r="G232" s="244">
        <v>32</v>
      </c>
      <c r="H232" s="49"/>
      <c r="I232" s="112">
        <f>ROUND(Tabela18[[#This Row],[Količina]]*Tabela18[[#This Row],[cena/EM]],2)</f>
        <v>0</v>
      </c>
    </row>
    <row r="233" spans="1:10" ht="18" x14ac:dyDescent="0.25">
      <c r="A233" s="88">
        <v>232</v>
      </c>
      <c r="B233" s="173" t="s">
        <v>976</v>
      </c>
      <c r="C233" s="107" t="s">
        <v>1402</v>
      </c>
      <c r="D233" s="153" t="s">
        <v>1403</v>
      </c>
      <c r="E233" s="108"/>
      <c r="F233" s="190" t="s">
        <v>21</v>
      </c>
      <c r="G233" s="244">
        <v>13</v>
      </c>
      <c r="H233" s="49"/>
      <c r="I233" s="112">
        <f>ROUND(Tabela18[[#This Row],[Količina]]*Tabela18[[#This Row],[cena/EM]],2)</f>
        <v>0</v>
      </c>
    </row>
    <row r="234" spans="1:10" x14ac:dyDescent="0.25">
      <c r="A234" s="88">
        <v>233</v>
      </c>
      <c r="B234" s="173" t="s">
        <v>976</v>
      </c>
      <c r="C234" s="107" t="s">
        <v>1404</v>
      </c>
      <c r="D234" s="153" t="s">
        <v>1405</v>
      </c>
      <c r="E234" s="108"/>
      <c r="F234" s="190" t="s">
        <v>21</v>
      </c>
      <c r="G234" s="244">
        <v>25</v>
      </c>
      <c r="H234" s="49"/>
      <c r="I234" s="112">
        <f>ROUND(Tabela18[[#This Row],[Količina]]*Tabela18[[#This Row],[cena/EM]],2)</f>
        <v>0</v>
      </c>
    </row>
    <row r="235" spans="1:10" x14ac:dyDescent="0.25">
      <c r="A235" s="88">
        <v>234</v>
      </c>
      <c r="B235" s="173" t="s">
        <v>976</v>
      </c>
      <c r="C235" s="107" t="s">
        <v>1406</v>
      </c>
      <c r="D235" s="153" t="s">
        <v>1407</v>
      </c>
      <c r="E235" s="108"/>
      <c r="F235" s="190" t="s">
        <v>21</v>
      </c>
      <c r="G235" s="244">
        <v>120</v>
      </c>
      <c r="H235" s="49"/>
      <c r="I235" s="112">
        <f>ROUND(Tabela18[[#This Row],[Količina]]*Tabela18[[#This Row],[cena/EM]],2)</f>
        <v>0</v>
      </c>
    </row>
    <row r="236" spans="1:10" x14ac:dyDescent="0.25">
      <c r="A236" s="88">
        <v>235</v>
      </c>
      <c r="B236" s="173" t="s">
        <v>976</v>
      </c>
      <c r="C236" s="107" t="s">
        <v>1408</v>
      </c>
      <c r="D236" s="153" t="s">
        <v>1409</v>
      </c>
      <c r="E236" s="108"/>
      <c r="F236" s="190" t="s">
        <v>21</v>
      </c>
      <c r="G236" s="244">
        <v>2</v>
      </c>
      <c r="H236" s="49"/>
      <c r="I236" s="112">
        <f>ROUND(Tabela18[[#This Row],[Količina]]*Tabela18[[#This Row],[cena/EM]],2)</f>
        <v>0</v>
      </c>
    </row>
    <row r="237" spans="1:10" x14ac:dyDescent="0.25">
      <c r="A237" s="88">
        <v>236</v>
      </c>
      <c r="B237" s="173" t="s">
        <v>976</v>
      </c>
      <c r="C237" s="107" t="s">
        <v>1410</v>
      </c>
      <c r="D237" s="153" t="s">
        <v>1411</v>
      </c>
      <c r="E237" s="108"/>
      <c r="F237" s="190" t="s">
        <v>1043</v>
      </c>
      <c r="G237" s="244">
        <v>3</v>
      </c>
      <c r="H237" s="49"/>
      <c r="I237" s="112">
        <f>ROUND(Tabela18[[#This Row],[Količina]]*Tabela18[[#This Row],[cena/EM]],2)</f>
        <v>0</v>
      </c>
    </row>
    <row r="238" spans="1:10" x14ac:dyDescent="0.25">
      <c r="A238" s="88">
        <v>237</v>
      </c>
      <c r="B238" s="173" t="s">
        <v>976</v>
      </c>
      <c r="C238" s="107" t="s">
        <v>1412</v>
      </c>
      <c r="D238" s="153" t="s">
        <v>1413</v>
      </c>
      <c r="E238" s="108"/>
      <c r="F238" s="190" t="s">
        <v>21</v>
      </c>
      <c r="G238" s="244">
        <v>1</v>
      </c>
      <c r="H238" s="49"/>
      <c r="I238" s="112">
        <f>ROUND(Tabela18[[#This Row],[Količina]]*Tabela18[[#This Row],[cena/EM]],2)</f>
        <v>0</v>
      </c>
    </row>
    <row r="239" spans="1:10" ht="25.5" x14ac:dyDescent="0.25">
      <c r="A239" s="88">
        <v>238</v>
      </c>
      <c r="B239" s="173" t="s">
        <v>976</v>
      </c>
      <c r="C239" s="107" t="s">
        <v>1414</v>
      </c>
      <c r="D239" s="233" t="s">
        <v>1415</v>
      </c>
      <c r="E239" s="108"/>
      <c r="F239" s="190" t="s">
        <v>21</v>
      </c>
      <c r="G239" s="244">
        <v>3</v>
      </c>
      <c r="H239" s="49"/>
      <c r="I239" s="112">
        <f>ROUND(Tabela18[[#This Row],[Količina]]*Tabela18[[#This Row],[cena/EM]],2)</f>
        <v>0</v>
      </c>
    </row>
    <row r="240" spans="1:10" ht="25.5" x14ac:dyDescent="0.25">
      <c r="A240" s="88">
        <v>239</v>
      </c>
      <c r="B240" s="173" t="s">
        <v>976</v>
      </c>
      <c r="C240" s="107" t="s">
        <v>1416</v>
      </c>
      <c r="D240" s="233" t="s">
        <v>1417</v>
      </c>
      <c r="E240" s="108"/>
      <c r="F240" s="190" t="s">
        <v>21</v>
      </c>
      <c r="G240" s="244">
        <v>3</v>
      </c>
      <c r="H240" s="49"/>
      <c r="I240" s="112">
        <f>ROUND(Tabela18[[#This Row],[Količina]]*Tabela18[[#This Row],[cena/EM]],2)</f>
        <v>0</v>
      </c>
      <c r="J240" s="16"/>
    </row>
    <row r="241" spans="1:9" ht="38.25" x14ac:dyDescent="0.25">
      <c r="A241" s="88">
        <v>240</v>
      </c>
      <c r="B241" s="173" t="s">
        <v>976</v>
      </c>
      <c r="C241" s="107" t="s">
        <v>1418</v>
      </c>
      <c r="D241" s="247" t="s">
        <v>1419</v>
      </c>
      <c r="E241" s="108"/>
      <c r="F241" s="190" t="s">
        <v>21</v>
      </c>
      <c r="G241" s="244">
        <v>2</v>
      </c>
      <c r="H241" s="49"/>
      <c r="I241" s="112">
        <f>ROUND(Tabela18[[#This Row],[Količina]]*Tabela18[[#This Row],[cena/EM]],2)</f>
        <v>0</v>
      </c>
    </row>
    <row r="242" spans="1:9" ht="25.5" x14ac:dyDescent="0.25">
      <c r="A242" s="88">
        <v>241</v>
      </c>
      <c r="B242" s="173" t="s">
        <v>976</v>
      </c>
      <c r="C242" s="107" t="s">
        <v>1420</v>
      </c>
      <c r="D242" s="233" t="s">
        <v>1421</v>
      </c>
      <c r="E242" s="108"/>
      <c r="F242" s="190" t="s">
        <v>21</v>
      </c>
      <c r="G242" s="244">
        <v>2</v>
      </c>
      <c r="H242" s="49"/>
      <c r="I242" s="112">
        <f>ROUND(Tabela18[[#This Row],[Količina]]*Tabela18[[#This Row],[cena/EM]],2)</f>
        <v>0</v>
      </c>
    </row>
    <row r="243" spans="1:9" ht="38.25" x14ac:dyDescent="0.25">
      <c r="A243" s="88">
        <v>242</v>
      </c>
      <c r="B243" s="173" t="s">
        <v>976</v>
      </c>
      <c r="C243" s="107" t="s">
        <v>1422</v>
      </c>
      <c r="D243" s="108" t="s">
        <v>1423</v>
      </c>
      <c r="E243" s="108"/>
      <c r="F243" s="190" t="s">
        <v>21</v>
      </c>
      <c r="G243" s="244">
        <v>6</v>
      </c>
      <c r="H243" s="49"/>
      <c r="I243" s="112">
        <f>ROUND(Tabela18[[#This Row],[Količina]]*Tabela18[[#This Row],[cena/EM]],2)</f>
        <v>0</v>
      </c>
    </row>
    <row r="244" spans="1:9" ht="25.5" x14ac:dyDescent="0.25">
      <c r="A244" s="88">
        <v>243</v>
      </c>
      <c r="B244" s="173" t="s">
        <v>976</v>
      </c>
      <c r="C244" s="107" t="s">
        <v>1424</v>
      </c>
      <c r="D244" s="119" t="s">
        <v>1425</v>
      </c>
      <c r="E244" s="108"/>
      <c r="F244" s="190" t="s">
        <v>1043</v>
      </c>
      <c r="G244" s="244">
        <v>780</v>
      </c>
      <c r="H244" s="49"/>
      <c r="I244" s="112">
        <f>ROUND(Tabela18[[#This Row],[Količina]]*Tabela18[[#This Row],[cena/EM]],2)</f>
        <v>0</v>
      </c>
    </row>
    <row r="245" spans="1:9" ht="25.5" x14ac:dyDescent="0.25">
      <c r="A245" s="88">
        <v>244</v>
      </c>
      <c r="B245" s="173" t="s">
        <v>976</v>
      </c>
      <c r="C245" s="107" t="s">
        <v>1426</v>
      </c>
      <c r="D245" s="248" t="s">
        <v>1427</v>
      </c>
      <c r="E245" s="108"/>
      <c r="F245" s="190" t="s">
        <v>21</v>
      </c>
      <c r="G245" s="244">
        <v>3</v>
      </c>
      <c r="H245" s="49"/>
      <c r="I245" s="112">
        <f>ROUND(Tabela18[[#This Row],[Količina]]*Tabela18[[#This Row],[cena/EM]],2)</f>
        <v>0</v>
      </c>
    </row>
    <row r="246" spans="1:9" ht="25.5" x14ac:dyDescent="0.25">
      <c r="A246" s="88">
        <v>245</v>
      </c>
      <c r="B246" s="173" t="s">
        <v>976</v>
      </c>
      <c r="C246" s="107" t="s">
        <v>1428</v>
      </c>
      <c r="D246" s="108" t="s">
        <v>1429</v>
      </c>
      <c r="E246" s="108"/>
      <c r="F246" s="190" t="s">
        <v>21</v>
      </c>
      <c r="G246" s="244">
        <v>3</v>
      </c>
      <c r="H246" s="49"/>
      <c r="I246" s="112">
        <f>ROUND(Tabela18[[#This Row],[Količina]]*Tabela18[[#This Row],[cena/EM]],2)</f>
        <v>0</v>
      </c>
    </row>
    <row r="247" spans="1:9" x14ac:dyDescent="0.25">
      <c r="A247" s="88">
        <v>246</v>
      </c>
      <c r="B247" s="173" t="s">
        <v>976</v>
      </c>
      <c r="C247" s="107" t="s">
        <v>1430</v>
      </c>
      <c r="D247" s="108" t="s">
        <v>1431</v>
      </c>
      <c r="E247" s="108"/>
      <c r="F247" s="190" t="s">
        <v>21</v>
      </c>
      <c r="G247" s="244">
        <v>3</v>
      </c>
      <c r="H247" s="49"/>
      <c r="I247" s="112">
        <f>ROUND(Tabela18[[#This Row],[Količina]]*Tabela18[[#This Row],[cena/EM]],2)</f>
        <v>0</v>
      </c>
    </row>
    <row r="248" spans="1:9" x14ac:dyDescent="0.25">
      <c r="A248" s="88">
        <v>247</v>
      </c>
      <c r="B248" s="173" t="s">
        <v>976</v>
      </c>
      <c r="C248" s="107" t="s">
        <v>1432</v>
      </c>
      <c r="D248" s="108" t="s">
        <v>1433</v>
      </c>
      <c r="E248" s="108"/>
      <c r="F248" s="190" t="s">
        <v>21</v>
      </c>
      <c r="G248" s="244">
        <v>3</v>
      </c>
      <c r="H248" s="49"/>
      <c r="I248" s="112">
        <f>ROUND(Tabela18[[#This Row],[Količina]]*Tabela18[[#This Row],[cena/EM]],2)</f>
        <v>0</v>
      </c>
    </row>
    <row r="249" spans="1:9" x14ac:dyDescent="0.25">
      <c r="A249" s="88">
        <v>248</v>
      </c>
      <c r="B249" s="173" t="s">
        <v>976</v>
      </c>
      <c r="C249" s="107" t="s">
        <v>1434</v>
      </c>
      <c r="D249" s="108" t="s">
        <v>1435</v>
      </c>
      <c r="E249" s="108"/>
      <c r="F249" s="190" t="s">
        <v>21</v>
      </c>
      <c r="G249" s="244">
        <v>3</v>
      </c>
      <c r="H249" s="49"/>
      <c r="I249" s="112">
        <f>ROUND(Tabela18[[#This Row],[Količina]]*Tabela18[[#This Row],[cena/EM]],2)</f>
        <v>0</v>
      </c>
    </row>
    <row r="250" spans="1:9" ht="27.75" x14ac:dyDescent="0.25">
      <c r="A250" s="88">
        <v>249</v>
      </c>
      <c r="B250" s="173" t="s">
        <v>976</v>
      </c>
      <c r="C250" s="107" t="s">
        <v>1436</v>
      </c>
      <c r="D250" s="108" t="s">
        <v>1437</v>
      </c>
      <c r="E250" s="108"/>
      <c r="F250" s="190" t="s">
        <v>1043</v>
      </c>
      <c r="G250" s="244">
        <v>245</v>
      </c>
      <c r="H250" s="49"/>
      <c r="I250" s="112">
        <f>ROUND(Tabela18[[#This Row],[Količina]]*Tabela18[[#This Row],[cena/EM]],2)</f>
        <v>0</v>
      </c>
    </row>
    <row r="251" spans="1:9" ht="25.5" x14ac:dyDescent="0.25">
      <c r="A251" s="88">
        <v>250</v>
      </c>
      <c r="B251" s="173" t="s">
        <v>976</v>
      </c>
      <c r="C251" s="107" t="s">
        <v>1438</v>
      </c>
      <c r="D251" s="249" t="s">
        <v>1439</v>
      </c>
      <c r="E251" s="108"/>
      <c r="F251" s="190" t="s">
        <v>21</v>
      </c>
      <c r="G251" s="244">
        <v>1</v>
      </c>
      <c r="H251" s="49"/>
      <c r="I251" s="112">
        <f>ROUND(Tabela18[[#This Row],[Količina]]*Tabela18[[#This Row],[cena/EM]],2)</f>
        <v>0</v>
      </c>
    </row>
    <row r="252" spans="1:9" ht="25.5" x14ac:dyDescent="0.25">
      <c r="A252" s="88">
        <v>251</v>
      </c>
      <c r="B252" s="173" t="s">
        <v>976</v>
      </c>
      <c r="C252" s="107" t="s">
        <v>1440</v>
      </c>
      <c r="D252" s="249" t="s">
        <v>1441</v>
      </c>
      <c r="E252" s="108"/>
      <c r="F252" s="190" t="s">
        <v>1043</v>
      </c>
      <c r="G252" s="244">
        <v>245</v>
      </c>
      <c r="H252" s="49"/>
      <c r="I252" s="112">
        <f>ROUND(Tabela18[[#This Row],[Količina]]*Tabela18[[#This Row],[cena/EM]],2)</f>
        <v>0</v>
      </c>
    </row>
    <row r="253" spans="1:9" x14ac:dyDescent="0.25">
      <c r="A253" s="88">
        <v>252</v>
      </c>
      <c r="B253" s="173" t="s">
        <v>976</v>
      </c>
      <c r="C253" s="107" t="s">
        <v>1442</v>
      </c>
      <c r="D253" s="250" t="s">
        <v>1443</v>
      </c>
      <c r="E253" s="108"/>
      <c r="F253" s="190" t="s">
        <v>21</v>
      </c>
      <c r="G253" s="244">
        <v>24</v>
      </c>
      <c r="H253" s="49"/>
      <c r="I253" s="112">
        <f>ROUND(Tabela18[[#This Row],[Količina]]*Tabela18[[#This Row],[cena/EM]],2)</f>
        <v>0</v>
      </c>
    </row>
    <row r="254" spans="1:9" x14ac:dyDescent="0.25">
      <c r="A254" s="88">
        <v>253</v>
      </c>
      <c r="B254" s="173" t="s">
        <v>976</v>
      </c>
      <c r="C254" s="107" t="s">
        <v>1444</v>
      </c>
      <c r="D254" s="250" t="s">
        <v>1445</v>
      </c>
      <c r="E254" s="108"/>
      <c r="F254" s="190" t="s">
        <v>21</v>
      </c>
      <c r="G254" s="244">
        <v>12</v>
      </c>
      <c r="H254" s="49"/>
      <c r="I254" s="112">
        <f>ROUND(Tabela18[[#This Row],[Količina]]*Tabela18[[#This Row],[cena/EM]],2)</f>
        <v>0</v>
      </c>
    </row>
    <row r="255" spans="1:9" ht="38.25" x14ac:dyDescent="0.25">
      <c r="A255" s="88">
        <v>254</v>
      </c>
      <c r="B255" s="173" t="s">
        <v>976</v>
      </c>
      <c r="C255" s="107" t="s">
        <v>1446</v>
      </c>
      <c r="D255" s="237" t="s">
        <v>1447</v>
      </c>
      <c r="E255" s="108"/>
      <c r="F255" s="190" t="s">
        <v>21</v>
      </c>
      <c r="G255" s="244">
        <v>16</v>
      </c>
      <c r="H255" s="49"/>
      <c r="I255" s="112">
        <f>ROUND(Tabela18[[#This Row],[Količina]]*Tabela18[[#This Row],[cena/EM]],2)</f>
        <v>0</v>
      </c>
    </row>
    <row r="256" spans="1:9" ht="38.25" x14ac:dyDescent="0.25">
      <c r="A256" s="88">
        <v>255</v>
      </c>
      <c r="B256" s="173" t="s">
        <v>976</v>
      </c>
      <c r="C256" s="107" t="s">
        <v>1448</v>
      </c>
      <c r="D256" s="153" t="s">
        <v>1449</v>
      </c>
      <c r="E256" s="108"/>
      <c r="F256" s="190" t="s">
        <v>1043</v>
      </c>
      <c r="G256" s="244">
        <v>540</v>
      </c>
      <c r="H256" s="49"/>
      <c r="I256" s="112">
        <f>ROUND(Tabela18[[#This Row],[Količina]]*Tabela18[[#This Row],[cena/EM]],2)</f>
        <v>0</v>
      </c>
    </row>
    <row r="257" spans="1:9" ht="38.25" x14ac:dyDescent="0.25">
      <c r="A257" s="88">
        <v>256</v>
      </c>
      <c r="B257" s="173" t="s">
        <v>976</v>
      </c>
      <c r="C257" s="107" t="s">
        <v>1450</v>
      </c>
      <c r="D257" s="153" t="s">
        <v>1451</v>
      </c>
      <c r="E257" s="108"/>
      <c r="F257" s="190" t="s">
        <v>1043</v>
      </c>
      <c r="G257" s="244">
        <v>148</v>
      </c>
      <c r="H257" s="49"/>
      <c r="I257" s="112">
        <f>ROUND(Tabela18[[#This Row],[Količina]]*Tabela18[[#This Row],[cena/EM]],2)</f>
        <v>0</v>
      </c>
    </row>
    <row r="258" spans="1:9" ht="25.5" x14ac:dyDescent="0.25">
      <c r="A258" s="88">
        <v>257</v>
      </c>
      <c r="B258" s="173" t="s">
        <v>976</v>
      </c>
      <c r="C258" s="107" t="s">
        <v>1452</v>
      </c>
      <c r="D258" s="250" t="s">
        <v>1453</v>
      </c>
      <c r="E258" s="108"/>
      <c r="F258" s="190" t="s">
        <v>21</v>
      </c>
      <c r="G258" s="244">
        <v>28</v>
      </c>
      <c r="H258" s="49"/>
      <c r="I258" s="112">
        <f>ROUND(Tabela18[[#This Row],[Količina]]*Tabela18[[#This Row],[cena/EM]],2)</f>
        <v>0</v>
      </c>
    </row>
    <row r="259" spans="1:9" ht="53.25" customHeight="1" x14ac:dyDescent="0.25">
      <c r="A259" s="88">
        <v>258</v>
      </c>
      <c r="B259" s="173" t="s">
        <v>976</v>
      </c>
      <c r="C259" s="107" t="s">
        <v>1454</v>
      </c>
      <c r="D259" s="108" t="s">
        <v>1455</v>
      </c>
      <c r="E259" s="108"/>
      <c r="F259" s="190" t="s">
        <v>21</v>
      </c>
      <c r="G259" s="244">
        <v>45</v>
      </c>
      <c r="H259" s="49"/>
      <c r="I259" s="112">
        <f>ROUND(Tabela18[[#This Row],[Količina]]*Tabela18[[#This Row],[cena/EM]],2)</f>
        <v>0</v>
      </c>
    </row>
    <row r="260" spans="1:9" ht="25.5" x14ac:dyDescent="0.25">
      <c r="A260" s="88">
        <v>259</v>
      </c>
      <c r="B260" s="173" t="s">
        <v>976</v>
      </c>
      <c r="C260" s="107" t="s">
        <v>1456</v>
      </c>
      <c r="D260" s="247" t="s">
        <v>1457</v>
      </c>
      <c r="E260" s="108"/>
      <c r="F260" s="190" t="s">
        <v>21</v>
      </c>
      <c r="G260" s="244">
        <v>45</v>
      </c>
      <c r="H260" s="49"/>
      <c r="I260" s="112">
        <f>ROUND(Tabela18[[#This Row],[Količina]]*Tabela18[[#This Row],[cena/EM]],2)</f>
        <v>0</v>
      </c>
    </row>
    <row r="261" spans="1:9" x14ac:dyDescent="0.25">
      <c r="A261" s="88">
        <v>260</v>
      </c>
      <c r="B261" s="173" t="s">
        <v>976</v>
      </c>
      <c r="C261" s="107" t="s">
        <v>1458</v>
      </c>
      <c r="D261" s="237" t="s">
        <v>1459</v>
      </c>
      <c r="E261" s="108"/>
      <c r="F261" s="190" t="s">
        <v>21</v>
      </c>
      <c r="G261" s="244">
        <v>16</v>
      </c>
      <c r="H261" s="49"/>
      <c r="I261" s="112">
        <f>ROUND(Tabela18[[#This Row],[Količina]]*Tabela18[[#This Row],[cena/EM]],2)</f>
        <v>0</v>
      </c>
    </row>
    <row r="262" spans="1:9" ht="25.5" x14ac:dyDescent="0.25">
      <c r="A262" s="88">
        <v>261</v>
      </c>
      <c r="B262" s="173" t="s">
        <v>976</v>
      </c>
      <c r="C262" s="107" t="s">
        <v>1460</v>
      </c>
      <c r="D262" s="108" t="s">
        <v>1425</v>
      </c>
      <c r="E262" s="108"/>
      <c r="F262" s="190" t="s">
        <v>1043</v>
      </c>
      <c r="G262" s="244">
        <v>460</v>
      </c>
      <c r="H262" s="49"/>
      <c r="I262" s="112">
        <f>ROUND(Tabela18[[#This Row],[Količina]]*Tabela18[[#This Row],[cena/EM]],2)</f>
        <v>0</v>
      </c>
    </row>
    <row r="263" spans="1:9" x14ac:dyDescent="0.25">
      <c r="A263" s="88">
        <v>262</v>
      </c>
      <c r="B263" s="173" t="s">
        <v>976</v>
      </c>
      <c r="C263" s="107" t="s">
        <v>1461</v>
      </c>
      <c r="D263" s="248" t="s">
        <v>1462</v>
      </c>
      <c r="E263" s="108"/>
      <c r="F263" s="190" t="s">
        <v>21</v>
      </c>
      <c r="G263" s="244">
        <v>3</v>
      </c>
      <c r="H263" s="49"/>
      <c r="I263" s="112">
        <f>ROUND(Tabela18[[#This Row],[Količina]]*Tabela18[[#This Row],[cena/EM]],2)</f>
        <v>0</v>
      </c>
    </row>
    <row r="264" spans="1:9" ht="25.5" x14ac:dyDescent="0.25">
      <c r="A264" s="88">
        <v>263</v>
      </c>
      <c r="B264" s="173" t="s">
        <v>976</v>
      </c>
      <c r="C264" s="107" t="s">
        <v>1463</v>
      </c>
      <c r="D264" s="248" t="s">
        <v>1464</v>
      </c>
      <c r="E264" s="108"/>
      <c r="F264" s="190" t="s">
        <v>21</v>
      </c>
      <c r="G264" s="244">
        <v>3</v>
      </c>
      <c r="H264" s="49"/>
      <c r="I264" s="112">
        <f>ROUND(Tabela18[[#This Row],[Količina]]*Tabela18[[#This Row],[cena/EM]],2)</f>
        <v>0</v>
      </c>
    </row>
    <row r="265" spans="1:9" ht="25.5" x14ac:dyDescent="0.25">
      <c r="A265" s="88">
        <v>264</v>
      </c>
      <c r="B265" s="173" t="s">
        <v>976</v>
      </c>
      <c r="C265" s="107" t="s">
        <v>1465</v>
      </c>
      <c r="D265" s="248" t="s">
        <v>1464</v>
      </c>
      <c r="E265" s="108"/>
      <c r="F265" s="190" t="s">
        <v>21</v>
      </c>
      <c r="G265" s="244">
        <v>3</v>
      </c>
      <c r="H265" s="49"/>
      <c r="I265" s="112">
        <f>ROUND(Tabela18[[#This Row],[Količina]]*Tabela18[[#This Row],[cena/EM]],2)</f>
        <v>0</v>
      </c>
    </row>
    <row r="266" spans="1:9" x14ac:dyDescent="0.25">
      <c r="A266" s="88">
        <v>265</v>
      </c>
      <c r="B266" s="173" t="s">
        <v>976</v>
      </c>
      <c r="C266" s="107" t="s">
        <v>1466</v>
      </c>
      <c r="D266" s="248" t="s">
        <v>1467</v>
      </c>
      <c r="E266" s="108"/>
      <c r="F266" s="190" t="s">
        <v>21</v>
      </c>
      <c r="G266" s="244">
        <v>3</v>
      </c>
      <c r="H266" s="49"/>
      <c r="I266" s="112">
        <f>ROUND(Tabela18[[#This Row],[Količina]]*Tabela18[[#This Row],[cena/EM]],2)</f>
        <v>0</v>
      </c>
    </row>
    <row r="267" spans="1:9" x14ac:dyDescent="0.25">
      <c r="A267" s="88">
        <v>266</v>
      </c>
      <c r="B267" s="173" t="s">
        <v>976</v>
      </c>
      <c r="C267" s="107" t="s">
        <v>1468</v>
      </c>
      <c r="D267" s="248" t="s">
        <v>1469</v>
      </c>
      <c r="E267" s="108"/>
      <c r="F267" s="190" t="s">
        <v>21</v>
      </c>
      <c r="G267" s="244">
        <v>3</v>
      </c>
      <c r="H267" s="49"/>
      <c r="I267" s="112">
        <f>ROUND(Tabela18[[#This Row],[Količina]]*Tabela18[[#This Row],[cena/EM]],2)</f>
        <v>0</v>
      </c>
    </row>
    <row r="268" spans="1:9" x14ac:dyDescent="0.25">
      <c r="A268" s="88">
        <v>267</v>
      </c>
      <c r="B268" s="173" t="s">
        <v>976</v>
      </c>
      <c r="C268" s="107" t="s">
        <v>1470</v>
      </c>
      <c r="D268" s="108" t="s">
        <v>1435</v>
      </c>
      <c r="E268" s="108"/>
      <c r="F268" s="190" t="s">
        <v>21</v>
      </c>
      <c r="G268" s="244">
        <v>1</v>
      </c>
      <c r="H268" s="49"/>
      <c r="I268" s="112">
        <f>ROUND(Tabela18[[#This Row],[Količina]]*Tabela18[[#This Row],[cena/EM]],2)</f>
        <v>0</v>
      </c>
    </row>
    <row r="269" spans="1:9" ht="30" x14ac:dyDescent="0.25">
      <c r="A269" s="88">
        <v>268</v>
      </c>
      <c r="B269" s="173" t="s">
        <v>976</v>
      </c>
      <c r="C269" s="107" t="s">
        <v>1471</v>
      </c>
      <c r="D269" s="108" t="s">
        <v>1472</v>
      </c>
      <c r="E269" s="108"/>
      <c r="F269" s="190" t="s">
        <v>1043</v>
      </c>
      <c r="G269" s="244">
        <v>115</v>
      </c>
      <c r="H269" s="49"/>
      <c r="I269" s="112">
        <f>ROUND(Tabela18[[#This Row],[Količina]]*Tabela18[[#This Row],[cena/EM]],2)</f>
        <v>0</v>
      </c>
    </row>
    <row r="270" spans="1:9" ht="17.25" x14ac:dyDescent="0.25">
      <c r="A270" s="88">
        <v>269</v>
      </c>
      <c r="B270" s="173" t="s">
        <v>976</v>
      </c>
      <c r="C270" s="107" t="s">
        <v>1473</v>
      </c>
      <c r="D270" s="108" t="s">
        <v>1474</v>
      </c>
      <c r="E270" s="108"/>
      <c r="F270" s="190" t="s">
        <v>1043</v>
      </c>
      <c r="G270" s="244">
        <v>150</v>
      </c>
      <c r="H270" s="49"/>
      <c r="I270" s="112">
        <f>ROUND(Tabela18[[#This Row],[Količina]]*Tabela18[[#This Row],[cena/EM]],2)</f>
        <v>0</v>
      </c>
    </row>
    <row r="271" spans="1:9" ht="25.5" x14ac:dyDescent="0.25">
      <c r="A271" s="88">
        <v>270</v>
      </c>
      <c r="B271" s="251" t="s">
        <v>976</v>
      </c>
      <c r="C271" s="211" t="s">
        <v>1475</v>
      </c>
      <c r="D271" s="252" t="s">
        <v>1476</v>
      </c>
      <c r="E271" s="253"/>
      <c r="F271" s="62">
        <f>ROUND(SUM(F272:F275),2)</f>
        <v>0</v>
      </c>
      <c r="G271" s="196"/>
      <c r="H271" s="196"/>
      <c r="I271" s="254"/>
    </row>
    <row r="272" spans="1:9" x14ac:dyDescent="0.25">
      <c r="A272" s="88">
        <v>271</v>
      </c>
      <c r="B272" s="212" t="s">
        <v>976</v>
      </c>
      <c r="C272" s="213" t="s">
        <v>1477</v>
      </c>
      <c r="D272" s="255" t="s">
        <v>36</v>
      </c>
      <c r="E272" s="255"/>
      <c r="F272" s="132">
        <f>ROUND(F276,2)</f>
        <v>0</v>
      </c>
      <c r="G272" s="169"/>
      <c r="H272" s="169"/>
      <c r="I272" s="256"/>
    </row>
    <row r="273" spans="1:9" x14ac:dyDescent="0.25">
      <c r="A273" s="88">
        <v>272</v>
      </c>
      <c r="B273" s="212" t="s">
        <v>976</v>
      </c>
      <c r="C273" s="213" t="s">
        <v>1478</v>
      </c>
      <c r="D273" s="255" t="s">
        <v>1173</v>
      </c>
      <c r="E273" s="255"/>
      <c r="F273" s="132">
        <f>ROUND(F285,2)</f>
        <v>0</v>
      </c>
      <c r="G273" s="169"/>
      <c r="H273" s="169"/>
      <c r="I273" s="256"/>
    </row>
    <row r="274" spans="1:9" x14ac:dyDescent="0.25">
      <c r="A274" s="88">
        <v>273</v>
      </c>
      <c r="B274" s="214" t="s">
        <v>976</v>
      </c>
      <c r="C274" s="257" t="s">
        <v>1479</v>
      </c>
      <c r="D274" s="178" t="s">
        <v>983</v>
      </c>
      <c r="E274" s="178"/>
      <c r="F274" s="132">
        <f>ROUND(F289,2)</f>
        <v>0</v>
      </c>
      <c r="G274" s="179"/>
      <c r="H274" s="179"/>
      <c r="I274" s="179"/>
    </row>
    <row r="275" spans="1:9" x14ac:dyDescent="0.25">
      <c r="A275" s="88">
        <v>274</v>
      </c>
      <c r="B275" s="214" t="s">
        <v>976</v>
      </c>
      <c r="C275" s="257" t="s">
        <v>1480</v>
      </c>
      <c r="D275" s="178" t="s">
        <v>1176</v>
      </c>
      <c r="E275" s="178"/>
      <c r="F275" s="132">
        <f>ROUND(F293,2)</f>
        <v>0</v>
      </c>
      <c r="G275" s="179"/>
      <c r="H275" s="179"/>
      <c r="I275" s="179"/>
    </row>
    <row r="276" spans="1:9" x14ac:dyDescent="0.25">
      <c r="A276" s="88">
        <v>275</v>
      </c>
      <c r="B276" s="197" t="s">
        <v>976</v>
      </c>
      <c r="C276" s="148" t="s">
        <v>1477</v>
      </c>
      <c r="D276" s="236" t="s">
        <v>36</v>
      </c>
      <c r="E276" s="236"/>
      <c r="F276" s="258">
        <f>ROUND(SUM(I277:I284),2)</f>
        <v>0</v>
      </c>
      <c r="G276" s="258"/>
      <c r="H276" s="258"/>
      <c r="I276" s="234"/>
    </row>
    <row r="277" spans="1:9" ht="25.5" x14ac:dyDescent="0.25">
      <c r="A277" s="88">
        <v>276</v>
      </c>
      <c r="B277" s="173" t="s">
        <v>976</v>
      </c>
      <c r="C277" s="107" t="s">
        <v>1481</v>
      </c>
      <c r="D277" s="237" t="s">
        <v>1178</v>
      </c>
      <c r="E277" s="108"/>
      <c r="F277" s="190" t="s">
        <v>1043</v>
      </c>
      <c r="G277" s="244">
        <v>130</v>
      </c>
      <c r="H277" s="49"/>
      <c r="I277" s="112">
        <f>ROUND(Tabela18[[#This Row],[Količina]]*Tabela18[[#This Row],[cena/EM]],2)</f>
        <v>0</v>
      </c>
    </row>
    <row r="278" spans="1:9" ht="76.5" x14ac:dyDescent="0.25">
      <c r="A278" s="88">
        <v>277</v>
      </c>
      <c r="B278" s="173" t="s">
        <v>976</v>
      </c>
      <c r="C278" s="107" t="s">
        <v>1482</v>
      </c>
      <c r="D278" s="237" t="s">
        <v>1180</v>
      </c>
      <c r="E278" s="108"/>
      <c r="F278" s="190" t="s">
        <v>1043</v>
      </c>
      <c r="G278" s="244">
        <v>49</v>
      </c>
      <c r="H278" s="49"/>
      <c r="I278" s="112">
        <f>ROUND(Tabela18[[#This Row],[Količina]]*Tabela18[[#This Row],[cena/EM]],2)</f>
        <v>0</v>
      </c>
    </row>
    <row r="279" spans="1:9" x14ac:dyDescent="0.25">
      <c r="A279" s="88">
        <v>278</v>
      </c>
      <c r="B279" s="173" t="s">
        <v>976</v>
      </c>
      <c r="C279" s="107" t="s">
        <v>1483</v>
      </c>
      <c r="D279" s="237" t="s">
        <v>1184</v>
      </c>
      <c r="E279" s="108"/>
      <c r="F279" s="190" t="s">
        <v>1043</v>
      </c>
      <c r="G279" s="238">
        <v>77</v>
      </c>
      <c r="H279" s="49"/>
      <c r="I279" s="112">
        <f>ROUND(Tabela18[[#This Row],[Količina]]*Tabela18[[#This Row],[cena/EM]],2)</f>
        <v>0</v>
      </c>
    </row>
    <row r="280" spans="1:9" x14ac:dyDescent="0.25">
      <c r="A280" s="88">
        <v>279</v>
      </c>
      <c r="B280" s="173" t="s">
        <v>976</v>
      </c>
      <c r="C280" s="107" t="s">
        <v>1484</v>
      </c>
      <c r="D280" s="237" t="s">
        <v>1188</v>
      </c>
      <c r="E280" s="108"/>
      <c r="F280" s="190" t="s">
        <v>1043</v>
      </c>
      <c r="G280" s="238">
        <v>70</v>
      </c>
      <c r="H280" s="49"/>
      <c r="I280" s="112">
        <f>ROUND(Tabela18[[#This Row],[Količina]]*Tabela18[[#This Row],[cena/EM]],2)</f>
        <v>0</v>
      </c>
    </row>
    <row r="281" spans="1:9" ht="25.5" x14ac:dyDescent="0.25">
      <c r="A281" s="88">
        <v>280</v>
      </c>
      <c r="B281" s="173" t="s">
        <v>976</v>
      </c>
      <c r="C281" s="107" t="s">
        <v>1485</v>
      </c>
      <c r="D281" s="237" t="s">
        <v>1204</v>
      </c>
      <c r="E281" s="108"/>
      <c r="F281" s="190" t="s">
        <v>21</v>
      </c>
      <c r="G281" s="238">
        <v>3</v>
      </c>
      <c r="H281" s="49"/>
      <c r="I281" s="112">
        <f>ROUND(Tabela18[[#This Row],[Količina]]*Tabela18[[#This Row],[cena/EM]],2)</f>
        <v>0</v>
      </c>
    </row>
    <row r="282" spans="1:9" ht="38.25" x14ac:dyDescent="0.25">
      <c r="A282" s="88">
        <v>281</v>
      </c>
      <c r="B282" s="173" t="s">
        <v>976</v>
      </c>
      <c r="C282" s="107" t="s">
        <v>1486</v>
      </c>
      <c r="D282" s="237" t="s">
        <v>1210</v>
      </c>
      <c r="E282" s="247"/>
      <c r="F282" s="190" t="s">
        <v>21</v>
      </c>
      <c r="G282" s="238">
        <v>3</v>
      </c>
      <c r="H282" s="49"/>
      <c r="I282" s="112">
        <f>ROUND(Tabela18[[#This Row],[Količina]]*Tabela18[[#This Row],[cena/EM]],2)</f>
        <v>0</v>
      </c>
    </row>
    <row r="283" spans="1:9" ht="38.25" x14ac:dyDescent="0.25">
      <c r="A283" s="88">
        <v>282</v>
      </c>
      <c r="B283" s="173" t="s">
        <v>976</v>
      </c>
      <c r="C283" s="107" t="s">
        <v>1487</v>
      </c>
      <c r="D283" s="237" t="s">
        <v>1488</v>
      </c>
      <c r="E283" s="108"/>
      <c r="F283" s="190" t="s">
        <v>21</v>
      </c>
      <c r="G283" s="238">
        <v>21</v>
      </c>
      <c r="H283" s="49"/>
      <c r="I283" s="112">
        <f>ROUND(Tabela18[[#This Row],[Količina]]*Tabela18[[#This Row],[cena/EM]],2)</f>
        <v>0</v>
      </c>
    </row>
    <row r="284" spans="1:9" ht="25.5" x14ac:dyDescent="0.25">
      <c r="A284" s="88">
        <v>283</v>
      </c>
      <c r="B284" s="173" t="s">
        <v>976</v>
      </c>
      <c r="C284" s="107" t="s">
        <v>1489</v>
      </c>
      <c r="D284" s="237" t="s">
        <v>1490</v>
      </c>
      <c r="E284" s="108"/>
      <c r="F284" s="190" t="s">
        <v>21</v>
      </c>
      <c r="G284" s="238">
        <v>6</v>
      </c>
      <c r="H284" s="49"/>
      <c r="I284" s="112">
        <f>ROUND(Tabela18[[#This Row],[Količina]]*Tabela18[[#This Row],[cena/EM]],2)</f>
        <v>0</v>
      </c>
    </row>
    <row r="285" spans="1:9" x14ac:dyDescent="0.25">
      <c r="A285" s="88">
        <v>284</v>
      </c>
      <c r="B285" s="207" t="s">
        <v>976</v>
      </c>
      <c r="C285" s="208" t="s">
        <v>1478</v>
      </c>
      <c r="D285" s="259" t="s">
        <v>1173</v>
      </c>
      <c r="E285" s="259"/>
      <c r="F285" s="258">
        <f>ROUND(SUM(I286:I288),2)</f>
        <v>0</v>
      </c>
      <c r="G285" s="209"/>
      <c r="H285" s="209"/>
      <c r="I285" s="234"/>
    </row>
    <row r="286" spans="1:9" ht="51" x14ac:dyDescent="0.25">
      <c r="A286" s="88">
        <v>285</v>
      </c>
      <c r="B286" s="173" t="s">
        <v>976</v>
      </c>
      <c r="C286" s="107" t="s">
        <v>1491</v>
      </c>
      <c r="D286" s="237" t="s">
        <v>1492</v>
      </c>
      <c r="E286" s="108"/>
      <c r="F286" s="190" t="s">
        <v>21</v>
      </c>
      <c r="G286" s="238">
        <v>7</v>
      </c>
      <c r="H286" s="49"/>
      <c r="I286" s="112">
        <f>ROUND(Tabela18[[#This Row],[Količina]]*Tabela18[[#This Row],[cena/EM]],2)</f>
        <v>0</v>
      </c>
    </row>
    <row r="287" spans="1:9" ht="25.5" x14ac:dyDescent="0.25">
      <c r="A287" s="88">
        <v>286</v>
      </c>
      <c r="B287" s="173" t="s">
        <v>976</v>
      </c>
      <c r="C287" s="107" t="s">
        <v>1493</v>
      </c>
      <c r="D287" s="237" t="s">
        <v>1227</v>
      </c>
      <c r="E287" s="108"/>
      <c r="F287" s="190" t="s">
        <v>21</v>
      </c>
      <c r="G287" s="238">
        <v>7</v>
      </c>
      <c r="H287" s="49"/>
      <c r="I287" s="112">
        <f>ROUND(Tabela18[[#This Row],[Količina]]*Tabela18[[#This Row],[cena/EM]],2)</f>
        <v>0</v>
      </c>
    </row>
    <row r="288" spans="1:9" x14ac:dyDescent="0.25">
      <c r="A288" s="88">
        <v>287</v>
      </c>
      <c r="B288" s="173" t="s">
        <v>976</v>
      </c>
      <c r="C288" s="107" t="s">
        <v>3479</v>
      </c>
      <c r="D288" s="247" t="s">
        <v>1494</v>
      </c>
      <c r="E288" s="108"/>
      <c r="F288" s="190" t="s">
        <v>21</v>
      </c>
      <c r="G288" s="238">
        <v>1</v>
      </c>
      <c r="H288" s="49"/>
      <c r="I288" s="112">
        <f>ROUND(Tabela18[[#This Row],[Količina]]*Tabela18[[#This Row],[cena/EM]],2)</f>
        <v>0</v>
      </c>
    </row>
    <row r="289" spans="1:9" x14ac:dyDescent="0.25">
      <c r="A289" s="88">
        <v>288</v>
      </c>
      <c r="B289" s="197" t="s">
        <v>976</v>
      </c>
      <c r="C289" s="148" t="s">
        <v>1479</v>
      </c>
      <c r="D289" s="236" t="s">
        <v>1235</v>
      </c>
      <c r="E289" s="236"/>
      <c r="F289" s="258">
        <f>ROUND(SUM(I290:I292),2)</f>
        <v>0</v>
      </c>
      <c r="G289" s="234"/>
      <c r="H289" s="234"/>
      <c r="I289" s="234"/>
    </row>
    <row r="290" spans="1:9" ht="114.75" x14ac:dyDescent="0.25">
      <c r="A290" s="88">
        <v>289</v>
      </c>
      <c r="B290" s="173" t="s">
        <v>976</v>
      </c>
      <c r="C290" s="107" t="s">
        <v>1495</v>
      </c>
      <c r="D290" s="260" t="s">
        <v>1496</v>
      </c>
      <c r="E290" s="108"/>
      <c r="F290" s="190" t="s">
        <v>21</v>
      </c>
      <c r="G290" s="238">
        <v>9</v>
      </c>
      <c r="H290" s="49"/>
      <c r="I290" s="112">
        <f>ROUND(Tabela18[[#This Row],[Količina]]*Tabela18[[#This Row],[cena/EM]],2)</f>
        <v>0</v>
      </c>
    </row>
    <row r="291" spans="1:9" x14ac:dyDescent="0.25">
      <c r="A291" s="88">
        <v>290</v>
      </c>
      <c r="B291" s="173" t="s">
        <v>976</v>
      </c>
      <c r="C291" s="107" t="s">
        <v>1497</v>
      </c>
      <c r="D291" s="247" t="s">
        <v>1239</v>
      </c>
      <c r="E291" s="108"/>
      <c r="F291" s="190" t="s">
        <v>21</v>
      </c>
      <c r="G291" s="238">
        <v>9</v>
      </c>
      <c r="H291" s="49"/>
      <c r="I291" s="112">
        <f>ROUND(Tabela18[[#This Row],[Količina]]*Tabela18[[#This Row],[cena/EM]],2)</f>
        <v>0</v>
      </c>
    </row>
    <row r="292" spans="1:9" ht="178.5" x14ac:dyDescent="0.25">
      <c r="A292" s="88">
        <v>291</v>
      </c>
      <c r="B292" s="173" t="s">
        <v>976</v>
      </c>
      <c r="C292" s="107" t="s">
        <v>1498</v>
      </c>
      <c r="D292" s="119" t="s">
        <v>1499</v>
      </c>
      <c r="E292" s="108"/>
      <c r="F292" s="118" t="s">
        <v>21</v>
      </c>
      <c r="G292" s="112">
        <v>4</v>
      </c>
      <c r="H292" s="49"/>
      <c r="I292" s="112">
        <f>ROUND(Tabela18[[#This Row],[Količina]]*Tabela18[[#This Row],[cena/EM]],2)</f>
        <v>0</v>
      </c>
    </row>
    <row r="293" spans="1:9" x14ac:dyDescent="0.25">
      <c r="A293" s="88">
        <v>292</v>
      </c>
      <c r="B293" s="197" t="s">
        <v>976</v>
      </c>
      <c r="C293" s="148" t="s">
        <v>1480</v>
      </c>
      <c r="D293" s="236" t="s">
        <v>1176</v>
      </c>
      <c r="E293" s="236"/>
      <c r="F293" s="258">
        <f>ROUND(SUM(I294:I300),2)</f>
        <v>0</v>
      </c>
      <c r="G293" s="234"/>
      <c r="H293" s="234"/>
      <c r="I293" s="234"/>
    </row>
    <row r="294" spans="1:9" ht="42.75" x14ac:dyDescent="0.25">
      <c r="A294" s="88">
        <v>293</v>
      </c>
      <c r="B294" s="173" t="s">
        <v>976</v>
      </c>
      <c r="C294" s="107" t="s">
        <v>1500</v>
      </c>
      <c r="D294" s="237" t="s">
        <v>1501</v>
      </c>
      <c r="E294" s="108"/>
      <c r="F294" s="190" t="s">
        <v>1043</v>
      </c>
      <c r="G294" s="238">
        <v>115</v>
      </c>
      <c r="H294" s="49"/>
      <c r="I294" s="112">
        <f>ROUND(Tabela18[[#This Row],[Količina]]*Tabela18[[#This Row],[cena/EM]],2)</f>
        <v>0</v>
      </c>
    </row>
    <row r="295" spans="1:9" ht="17.25" x14ac:dyDescent="0.25">
      <c r="A295" s="88">
        <v>294</v>
      </c>
      <c r="B295" s="173" t="s">
        <v>976</v>
      </c>
      <c r="C295" s="107" t="s">
        <v>1502</v>
      </c>
      <c r="D295" s="237" t="s">
        <v>1503</v>
      </c>
      <c r="E295" s="108"/>
      <c r="F295" s="190" t="s">
        <v>1043</v>
      </c>
      <c r="G295" s="238">
        <v>340</v>
      </c>
      <c r="H295" s="49"/>
      <c r="I295" s="112">
        <f>ROUND(Tabela18[[#This Row],[Količina]]*Tabela18[[#This Row],[cena/EM]],2)</f>
        <v>0</v>
      </c>
    </row>
    <row r="296" spans="1:9" ht="25.5" x14ac:dyDescent="0.25">
      <c r="A296" s="88">
        <v>295</v>
      </c>
      <c r="B296" s="173" t="s">
        <v>976</v>
      </c>
      <c r="C296" s="107" t="s">
        <v>1504</v>
      </c>
      <c r="D296" s="237" t="s">
        <v>1259</v>
      </c>
      <c r="E296" s="108"/>
      <c r="F296" s="190" t="s">
        <v>1043</v>
      </c>
      <c r="G296" s="238">
        <v>280</v>
      </c>
      <c r="H296" s="49"/>
      <c r="I296" s="112">
        <f>ROUND(Tabela18[[#This Row],[Količina]]*Tabela18[[#This Row],[cena/EM]],2)</f>
        <v>0</v>
      </c>
    </row>
    <row r="297" spans="1:9" ht="25.5" x14ac:dyDescent="0.25">
      <c r="A297" s="88">
        <v>296</v>
      </c>
      <c r="B297" s="173" t="s">
        <v>976</v>
      </c>
      <c r="C297" s="107" t="s">
        <v>1505</v>
      </c>
      <c r="D297" s="247" t="s">
        <v>1261</v>
      </c>
      <c r="E297" s="108"/>
      <c r="F297" s="190" t="s">
        <v>21</v>
      </c>
      <c r="G297" s="238">
        <v>9</v>
      </c>
      <c r="H297" s="49"/>
      <c r="I297" s="112">
        <f>ROUND(Tabela18[[#This Row],[Količina]]*Tabela18[[#This Row],[cena/EM]],2)</f>
        <v>0</v>
      </c>
    </row>
    <row r="298" spans="1:9" ht="62.25" x14ac:dyDescent="0.25">
      <c r="A298" s="88">
        <v>297</v>
      </c>
      <c r="B298" s="173" t="s">
        <v>976</v>
      </c>
      <c r="C298" s="107" t="s">
        <v>1506</v>
      </c>
      <c r="D298" s="237" t="s">
        <v>1507</v>
      </c>
      <c r="E298" s="108"/>
      <c r="F298" s="190" t="s">
        <v>21</v>
      </c>
      <c r="G298" s="238">
        <v>9</v>
      </c>
      <c r="H298" s="49"/>
      <c r="I298" s="112">
        <f>ROUND(Tabela18[[#This Row],[Količina]]*Tabela18[[#This Row],[cena/EM]],2)</f>
        <v>0</v>
      </c>
    </row>
    <row r="299" spans="1:9" x14ac:dyDescent="0.25">
      <c r="A299" s="88">
        <v>298</v>
      </c>
      <c r="B299" s="173" t="s">
        <v>976</v>
      </c>
      <c r="C299" s="107" t="s">
        <v>1508</v>
      </c>
      <c r="D299" s="237" t="s">
        <v>1265</v>
      </c>
      <c r="E299" s="108"/>
      <c r="F299" s="190" t="s">
        <v>21</v>
      </c>
      <c r="G299" s="238">
        <v>1</v>
      </c>
      <c r="H299" s="49"/>
      <c r="I299" s="112">
        <f>ROUND(Tabela18[[#This Row],[Količina]]*Tabela18[[#This Row],[cena/EM]],2)</f>
        <v>0</v>
      </c>
    </row>
    <row r="300" spans="1:9" ht="25.5" x14ac:dyDescent="0.25">
      <c r="A300" s="88">
        <v>299</v>
      </c>
      <c r="B300" s="173" t="s">
        <v>976</v>
      </c>
      <c r="C300" s="107" t="s">
        <v>1509</v>
      </c>
      <c r="D300" s="237" t="s">
        <v>1269</v>
      </c>
      <c r="E300" s="108"/>
      <c r="F300" s="190" t="s">
        <v>21</v>
      </c>
      <c r="G300" s="238">
        <v>1</v>
      </c>
      <c r="H300" s="49"/>
      <c r="I300" s="112">
        <f>ROUND(Tabela18[[#This Row],[Količina]]*Tabela18[[#This Row],[cena/EM]],2)</f>
        <v>0</v>
      </c>
    </row>
  </sheetData>
  <sheetProtection algorithmName="SHA-512" hashValue="FP/M2qKYfmo4z8jC6VZkrjYE9o8COET8VKB1fvU711LeQIBVjD3wtYu+ytHqTYte+iQ2J2dntxhNIklEPH9CvA==" saltValue="oNSsKAAcSsez1s3W+gx1cQ==" spinCount="100000" sheet="1" objects="1" scenarios="1"/>
  <conditionalFormatting sqref="H9:H14 H16:H24 H26:H87 H89:H103 H110:H132 H134:H139 H141:H144 H146:H158 H163:H173 H175:H270 H277:H284 H286:H288 H290:H292 H294:H300">
    <cfRule type="containsBlanks" dxfId="152" priority="2">
      <formula>LEN(TRIM(H9))=0</formula>
    </cfRule>
  </conditionalFormatting>
  <dataValidations count="1">
    <dataValidation type="custom" allowBlank="1" showInputMessage="1" showErrorMessage="1" errorTitle="Preverite vnos" error="Ceno na EM je potrebno vnesti zaokroženo  na dve decimalni mesti." sqref="H134:H139 H26:H87 H163:H173 H175:H270 H277:H284 H286:H288 H110:H132 H141:H144 H290:H292 H1:H14 H16:H24 H89:H103 H146:H158 H294:H1048576" xr:uid="{00000000-0002-0000-0500-000000000000}">
      <formula1>H1=ROUND(H1,2)</formula1>
    </dataValidation>
  </dataValidation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30"/>
  <sheetViews>
    <sheetView zoomScale="106" zoomScaleNormal="106" workbookViewId="0">
      <selection activeCell="D2" sqref="D2"/>
    </sheetView>
  </sheetViews>
  <sheetFormatPr defaultColWidth="9.140625" defaultRowHeight="12.75" x14ac:dyDescent="0.2"/>
  <cols>
    <col min="1" max="1" width="4.7109375" style="11" customWidth="1"/>
    <col min="2" max="2" width="5.42578125" style="14" customWidth="1"/>
    <col min="3" max="3" width="9.7109375" style="12" customWidth="1"/>
    <col min="4" max="4" width="65.7109375" style="13" customWidth="1"/>
    <col min="5" max="5" width="17.140625" style="11" customWidth="1"/>
    <col min="6" max="6" width="15.7109375" style="15" customWidth="1"/>
    <col min="7" max="7" width="12.7109375" style="284" customWidth="1"/>
    <col min="8" max="8" width="12.7109375" style="285" customWidth="1"/>
    <col min="9" max="9" width="18" style="284" customWidth="1"/>
    <col min="10" max="16384" width="9.140625" style="11"/>
  </cols>
  <sheetData>
    <row r="1" spans="1:9" s="10" customFormat="1" x14ac:dyDescent="0.2">
      <c r="A1" s="84" t="s">
        <v>0</v>
      </c>
      <c r="B1" s="85" t="s">
        <v>14</v>
      </c>
      <c r="C1" s="85" t="s">
        <v>15</v>
      </c>
      <c r="D1" s="86" t="s">
        <v>16</v>
      </c>
      <c r="E1" s="84" t="s">
        <v>17</v>
      </c>
      <c r="F1" s="87" t="s">
        <v>18</v>
      </c>
      <c r="G1" s="266" t="s">
        <v>19</v>
      </c>
      <c r="H1" s="267" t="s">
        <v>20</v>
      </c>
      <c r="I1" s="266" t="s">
        <v>13</v>
      </c>
    </row>
    <row r="2" spans="1:9" x14ac:dyDescent="0.2">
      <c r="A2" s="192">
        <v>1</v>
      </c>
      <c r="B2" s="136" t="s">
        <v>2224</v>
      </c>
      <c r="C2" s="268" t="s">
        <v>2225</v>
      </c>
      <c r="D2" s="91" t="s">
        <v>2866</v>
      </c>
      <c r="E2" s="92"/>
      <c r="F2" s="269">
        <f>ROUND(F3,2)</f>
        <v>0</v>
      </c>
      <c r="G2" s="270"/>
      <c r="H2" s="270"/>
      <c r="I2" s="270"/>
    </row>
    <row r="3" spans="1:9" x14ac:dyDescent="0.2">
      <c r="A3" s="192">
        <v>2</v>
      </c>
      <c r="B3" s="215" t="s">
        <v>2224</v>
      </c>
      <c r="C3" s="61" t="s">
        <v>2226</v>
      </c>
      <c r="D3" s="97" t="s">
        <v>2867</v>
      </c>
      <c r="E3" s="98"/>
      <c r="F3" s="262">
        <f>ROUND(SUM(F4:F5),2)</f>
        <v>0</v>
      </c>
      <c r="G3" s="263"/>
      <c r="H3" s="263"/>
      <c r="I3" s="263"/>
    </row>
    <row r="4" spans="1:9" x14ac:dyDescent="0.2">
      <c r="A4" s="192">
        <v>3</v>
      </c>
      <c r="B4" s="138" t="s">
        <v>2224</v>
      </c>
      <c r="C4" s="131" t="s">
        <v>2227</v>
      </c>
      <c r="D4" s="139" t="s">
        <v>36</v>
      </c>
      <c r="E4" s="140"/>
      <c r="F4" s="264">
        <f>ROUND(F6,2)</f>
        <v>0</v>
      </c>
      <c r="G4" s="265"/>
      <c r="H4" s="265"/>
      <c r="I4" s="265"/>
    </row>
    <row r="5" spans="1:9" x14ac:dyDescent="0.2">
      <c r="A5" s="192">
        <v>4</v>
      </c>
      <c r="B5" s="216" t="s">
        <v>2224</v>
      </c>
      <c r="C5" s="217" t="s">
        <v>2228</v>
      </c>
      <c r="D5" s="158" t="s">
        <v>2868</v>
      </c>
      <c r="E5" s="160"/>
      <c r="F5" s="264">
        <f>ROUND(F119,2)</f>
        <v>0</v>
      </c>
      <c r="G5" s="271"/>
      <c r="H5" s="271"/>
      <c r="I5" s="271"/>
    </row>
    <row r="6" spans="1:9" x14ac:dyDescent="0.2">
      <c r="A6" s="192">
        <v>5</v>
      </c>
      <c r="B6" s="142" t="s">
        <v>2224</v>
      </c>
      <c r="C6" s="101" t="s">
        <v>2227</v>
      </c>
      <c r="D6" s="102" t="s">
        <v>36</v>
      </c>
      <c r="E6" s="143"/>
      <c r="F6" s="272">
        <f>ROUND(SUM(I7:I118),2)</f>
        <v>0</v>
      </c>
      <c r="G6" s="273"/>
      <c r="H6" s="273"/>
      <c r="I6" s="273"/>
    </row>
    <row r="7" spans="1:9" ht="51" x14ac:dyDescent="0.2">
      <c r="A7" s="192">
        <v>6</v>
      </c>
      <c r="B7" s="144" t="s">
        <v>2224</v>
      </c>
      <c r="C7" s="119" t="s">
        <v>2229</v>
      </c>
      <c r="D7" s="109" t="s">
        <v>2869</v>
      </c>
      <c r="E7" s="274"/>
      <c r="F7" s="187"/>
      <c r="G7" s="187"/>
      <c r="H7" s="275"/>
      <c r="I7" s="275"/>
    </row>
    <row r="8" spans="1:9" ht="63.75" x14ac:dyDescent="0.2">
      <c r="A8" s="192">
        <v>7</v>
      </c>
      <c r="B8" s="144" t="s">
        <v>2224</v>
      </c>
      <c r="C8" s="119" t="s">
        <v>2230</v>
      </c>
      <c r="D8" s="109" t="s">
        <v>2231</v>
      </c>
      <c r="E8" s="274"/>
      <c r="F8" s="187"/>
      <c r="G8" s="187"/>
      <c r="H8" s="275"/>
      <c r="I8" s="275"/>
    </row>
    <row r="9" spans="1:9" ht="89.25" x14ac:dyDescent="0.2">
      <c r="A9" s="192">
        <v>8</v>
      </c>
      <c r="B9" s="144" t="s">
        <v>2224</v>
      </c>
      <c r="C9" s="119" t="s">
        <v>2232</v>
      </c>
      <c r="D9" s="109" t="s">
        <v>2233</v>
      </c>
      <c r="E9" s="274"/>
      <c r="F9" s="187"/>
      <c r="G9" s="187"/>
      <c r="H9" s="275"/>
      <c r="I9" s="275"/>
    </row>
    <row r="10" spans="1:9" ht="51" x14ac:dyDescent="0.2">
      <c r="A10" s="192">
        <v>9</v>
      </c>
      <c r="B10" s="144" t="s">
        <v>2224</v>
      </c>
      <c r="C10" s="119" t="s">
        <v>2234</v>
      </c>
      <c r="D10" s="109" t="s">
        <v>2235</v>
      </c>
      <c r="E10" s="274"/>
      <c r="F10" s="187"/>
      <c r="G10" s="187"/>
      <c r="H10" s="275"/>
      <c r="I10" s="275"/>
    </row>
    <row r="11" spans="1:9" ht="89.25" x14ac:dyDescent="0.2">
      <c r="A11" s="192">
        <v>10</v>
      </c>
      <c r="B11" s="144" t="s">
        <v>2224</v>
      </c>
      <c r="C11" s="119" t="s">
        <v>2236</v>
      </c>
      <c r="D11" s="109" t="s">
        <v>2237</v>
      </c>
      <c r="E11" s="274"/>
      <c r="F11" s="187"/>
      <c r="G11" s="187"/>
      <c r="H11" s="275"/>
      <c r="I11" s="275"/>
    </row>
    <row r="12" spans="1:9" ht="25.5" x14ac:dyDescent="0.2">
      <c r="A12" s="192">
        <v>11</v>
      </c>
      <c r="B12" s="144" t="s">
        <v>2224</v>
      </c>
      <c r="C12" s="119" t="s">
        <v>2238</v>
      </c>
      <c r="D12" s="109" t="s">
        <v>2239</v>
      </c>
      <c r="E12" s="274"/>
      <c r="F12" s="187"/>
      <c r="G12" s="187"/>
      <c r="H12" s="275"/>
      <c r="I12" s="275"/>
    </row>
    <row r="13" spans="1:9" ht="38.25" x14ac:dyDescent="0.2">
      <c r="A13" s="192">
        <v>12</v>
      </c>
      <c r="B13" s="144" t="s">
        <v>2224</v>
      </c>
      <c r="C13" s="119" t="s">
        <v>2240</v>
      </c>
      <c r="D13" s="109" t="s">
        <v>2241</v>
      </c>
      <c r="E13" s="274"/>
      <c r="F13" s="187"/>
      <c r="G13" s="187"/>
      <c r="H13" s="275"/>
      <c r="I13" s="275"/>
    </row>
    <row r="14" spans="1:9" ht="51" x14ac:dyDescent="0.2">
      <c r="A14" s="192">
        <v>13</v>
      </c>
      <c r="B14" s="144" t="s">
        <v>2224</v>
      </c>
      <c r="C14" s="119" t="s">
        <v>2242</v>
      </c>
      <c r="D14" s="109" t="s">
        <v>2243</v>
      </c>
      <c r="E14" s="274"/>
      <c r="F14" s="187"/>
      <c r="G14" s="187"/>
      <c r="H14" s="275"/>
      <c r="I14" s="275"/>
    </row>
    <row r="15" spans="1:9" ht="317.45" customHeight="1" x14ac:dyDescent="0.2">
      <c r="A15" s="192">
        <v>14</v>
      </c>
      <c r="B15" s="144" t="s">
        <v>2224</v>
      </c>
      <c r="C15" s="119" t="s">
        <v>2244</v>
      </c>
      <c r="D15" s="109" t="s">
        <v>2870</v>
      </c>
      <c r="E15" s="274"/>
      <c r="F15" s="187"/>
      <c r="G15" s="187"/>
      <c r="H15" s="275"/>
      <c r="I15" s="275"/>
    </row>
    <row r="16" spans="1:9" ht="25.5" x14ac:dyDescent="0.2">
      <c r="A16" s="192">
        <v>15</v>
      </c>
      <c r="B16" s="144" t="s">
        <v>2224</v>
      </c>
      <c r="C16" s="119" t="s">
        <v>2245</v>
      </c>
      <c r="D16" s="109" t="s">
        <v>2246</v>
      </c>
      <c r="E16" s="274"/>
      <c r="F16" s="187"/>
      <c r="G16" s="187"/>
      <c r="H16" s="275"/>
      <c r="I16" s="275"/>
    </row>
    <row r="17" spans="1:9" x14ac:dyDescent="0.2">
      <c r="A17" s="192">
        <v>16</v>
      </c>
      <c r="B17" s="144" t="s">
        <v>2224</v>
      </c>
      <c r="C17" s="119" t="s">
        <v>2871</v>
      </c>
      <c r="D17" s="261" t="s">
        <v>2249</v>
      </c>
      <c r="E17" s="276"/>
      <c r="F17" s="162" t="s">
        <v>1043</v>
      </c>
      <c r="G17" s="113">
        <v>115</v>
      </c>
      <c r="H17" s="49"/>
      <c r="I17" s="112">
        <f>ROUND(Tabela115[[#This Row],[Količina]]*Tabela115[[#This Row],[cena/EM]],2)</f>
        <v>0</v>
      </c>
    </row>
    <row r="18" spans="1:9" ht="13.15" customHeight="1" x14ac:dyDescent="0.2">
      <c r="A18" s="192">
        <v>17</v>
      </c>
      <c r="B18" s="144" t="s">
        <v>2224</v>
      </c>
      <c r="C18" s="119" t="s">
        <v>2872</v>
      </c>
      <c r="D18" s="261" t="s">
        <v>3445</v>
      </c>
      <c r="E18" s="109"/>
      <c r="F18" s="162" t="s">
        <v>21</v>
      </c>
      <c r="G18" s="113">
        <v>1</v>
      </c>
      <c r="H18" s="49"/>
      <c r="I18" s="112">
        <f>ROUND(Tabela115[[#This Row],[Količina]]*Tabela115[[#This Row],[cena/EM]],2)</f>
        <v>0</v>
      </c>
    </row>
    <row r="19" spans="1:9" x14ac:dyDescent="0.2">
      <c r="A19" s="192">
        <v>18</v>
      </c>
      <c r="B19" s="144" t="s">
        <v>2224</v>
      </c>
      <c r="C19" s="119" t="s">
        <v>2873</v>
      </c>
      <c r="D19" s="261" t="s">
        <v>3446</v>
      </c>
      <c r="E19" s="109"/>
      <c r="F19" s="162" t="s">
        <v>21</v>
      </c>
      <c r="G19" s="113">
        <v>1</v>
      </c>
      <c r="H19" s="49"/>
      <c r="I19" s="112">
        <f>ROUND(Tabela115[[#This Row],[Količina]]*Tabela115[[#This Row],[cena/EM]],2)</f>
        <v>0</v>
      </c>
    </row>
    <row r="20" spans="1:9" x14ac:dyDescent="0.2">
      <c r="A20" s="192">
        <v>19</v>
      </c>
      <c r="B20" s="144" t="s">
        <v>2224</v>
      </c>
      <c r="C20" s="119" t="s">
        <v>2874</v>
      </c>
      <c r="D20" s="261" t="s">
        <v>3447</v>
      </c>
      <c r="E20" s="109"/>
      <c r="F20" s="162" t="s">
        <v>21</v>
      </c>
      <c r="G20" s="113">
        <v>1</v>
      </c>
      <c r="H20" s="49"/>
      <c r="I20" s="112">
        <f>ROUND(Tabela115[[#This Row],[Količina]]*Tabela115[[#This Row],[cena/EM]],2)</f>
        <v>0</v>
      </c>
    </row>
    <row r="21" spans="1:9" ht="38.25" x14ac:dyDescent="0.2">
      <c r="A21" s="192">
        <v>20</v>
      </c>
      <c r="B21" s="144" t="s">
        <v>2224</v>
      </c>
      <c r="C21" s="119" t="s">
        <v>2875</v>
      </c>
      <c r="D21" s="261" t="s">
        <v>3448</v>
      </c>
      <c r="E21" s="109"/>
      <c r="F21" s="162" t="s">
        <v>21</v>
      </c>
      <c r="G21" s="113">
        <v>1</v>
      </c>
      <c r="H21" s="49"/>
      <c r="I21" s="112">
        <f>ROUND(Tabela115[[#This Row],[Količina]]*Tabela115[[#This Row],[cena/EM]],2)</f>
        <v>0</v>
      </c>
    </row>
    <row r="22" spans="1:9" x14ac:dyDescent="0.2">
      <c r="A22" s="192">
        <v>21</v>
      </c>
      <c r="B22" s="144" t="s">
        <v>2224</v>
      </c>
      <c r="C22" s="119" t="s">
        <v>2876</v>
      </c>
      <c r="D22" s="261" t="s">
        <v>2254</v>
      </c>
      <c r="E22" s="109"/>
      <c r="F22" s="162" t="s">
        <v>23</v>
      </c>
      <c r="G22" s="113">
        <v>160</v>
      </c>
      <c r="H22" s="49"/>
      <c r="I22" s="112">
        <f>ROUND(Tabela115[[#This Row],[Količina]]*Tabela115[[#This Row],[cena/EM]],2)</f>
        <v>0</v>
      </c>
    </row>
    <row r="23" spans="1:9" ht="25.5" x14ac:dyDescent="0.2">
      <c r="A23" s="192">
        <v>22</v>
      </c>
      <c r="B23" s="144" t="s">
        <v>2224</v>
      </c>
      <c r="C23" s="119" t="s">
        <v>2877</v>
      </c>
      <c r="D23" s="261" t="s">
        <v>2255</v>
      </c>
      <c r="E23" s="109"/>
      <c r="F23" s="162" t="s">
        <v>78</v>
      </c>
      <c r="G23" s="113">
        <v>145</v>
      </c>
      <c r="H23" s="49"/>
      <c r="I23" s="112">
        <f>ROUND(Tabela115[[#This Row],[Količina]]*Tabela115[[#This Row],[cena/EM]],2)</f>
        <v>0</v>
      </c>
    </row>
    <row r="24" spans="1:9" ht="25.5" x14ac:dyDescent="0.2">
      <c r="A24" s="192">
        <v>23</v>
      </c>
      <c r="B24" s="144" t="s">
        <v>2224</v>
      </c>
      <c r="C24" s="119" t="s">
        <v>2878</v>
      </c>
      <c r="D24" s="261" t="s">
        <v>2256</v>
      </c>
      <c r="E24" s="109"/>
      <c r="F24" s="162" t="s">
        <v>78</v>
      </c>
      <c r="G24" s="113">
        <v>145</v>
      </c>
      <c r="H24" s="49"/>
      <c r="I24" s="112">
        <f>ROUND(Tabela115[[#This Row],[Količina]]*Tabela115[[#This Row],[cena/EM]],2)</f>
        <v>0</v>
      </c>
    </row>
    <row r="25" spans="1:9" ht="25.5" x14ac:dyDescent="0.2">
      <c r="A25" s="192">
        <v>24</v>
      </c>
      <c r="B25" s="144" t="s">
        <v>2224</v>
      </c>
      <c r="C25" s="119" t="s">
        <v>2879</v>
      </c>
      <c r="D25" s="261" t="s">
        <v>2257</v>
      </c>
      <c r="E25" s="109"/>
      <c r="F25" s="162" t="s">
        <v>78</v>
      </c>
      <c r="G25" s="113">
        <v>63</v>
      </c>
      <c r="H25" s="49"/>
      <c r="I25" s="112">
        <f>ROUND(Tabela115[[#This Row],[Količina]]*Tabela115[[#This Row],[cena/EM]],2)</f>
        <v>0</v>
      </c>
    </row>
    <row r="26" spans="1:9" ht="38.25" x14ac:dyDescent="0.2">
      <c r="A26" s="192">
        <v>25</v>
      </c>
      <c r="B26" s="144" t="s">
        <v>2224</v>
      </c>
      <c r="C26" s="119" t="s">
        <v>2880</v>
      </c>
      <c r="D26" s="261" t="s">
        <v>2258</v>
      </c>
      <c r="E26" s="109"/>
      <c r="F26" s="162" t="s">
        <v>318</v>
      </c>
      <c r="G26" s="113">
        <v>23.33</v>
      </c>
      <c r="H26" s="49"/>
      <c r="I26" s="112">
        <f>ROUND(Tabela115[[#This Row],[Količina]]*Tabela115[[#This Row],[cena/EM]],2)</f>
        <v>0</v>
      </c>
    </row>
    <row r="27" spans="1:9" ht="25.5" x14ac:dyDescent="0.2">
      <c r="A27" s="192">
        <v>26</v>
      </c>
      <c r="B27" s="144" t="s">
        <v>2224</v>
      </c>
      <c r="C27" s="119" t="s">
        <v>2881</v>
      </c>
      <c r="D27" s="261" t="s">
        <v>2883</v>
      </c>
      <c r="E27" s="115"/>
      <c r="F27" s="162" t="s">
        <v>318</v>
      </c>
      <c r="G27" s="113">
        <v>17.239999999999998</v>
      </c>
      <c r="H27" s="49"/>
      <c r="I27" s="112">
        <f>ROUND(Tabela115[[#This Row],[Količina]]*Tabela115[[#This Row],[cena/EM]],2)</f>
        <v>0</v>
      </c>
    </row>
    <row r="28" spans="1:9" ht="25.5" x14ac:dyDescent="0.2">
      <c r="A28" s="192">
        <v>27</v>
      </c>
      <c r="B28" s="144" t="s">
        <v>2224</v>
      </c>
      <c r="C28" s="119" t="s">
        <v>2882</v>
      </c>
      <c r="D28" s="261" t="s">
        <v>2259</v>
      </c>
      <c r="E28" s="115"/>
      <c r="F28" s="162" t="s">
        <v>318</v>
      </c>
      <c r="G28" s="113">
        <v>0.8</v>
      </c>
      <c r="H28" s="49"/>
      <c r="I28" s="112">
        <f>ROUND(Tabela115[[#This Row],[Količina]]*Tabela115[[#This Row],[cena/EM]],2)</f>
        <v>0</v>
      </c>
    </row>
    <row r="29" spans="1:9" ht="25.5" x14ac:dyDescent="0.2">
      <c r="A29" s="192">
        <v>28</v>
      </c>
      <c r="B29" s="144" t="s">
        <v>2224</v>
      </c>
      <c r="C29" s="119" t="s">
        <v>2884</v>
      </c>
      <c r="D29" s="261" t="s">
        <v>2260</v>
      </c>
      <c r="E29" s="115"/>
      <c r="F29" s="162" t="s">
        <v>354</v>
      </c>
      <c r="G29" s="113">
        <v>160</v>
      </c>
      <c r="H29" s="49"/>
      <c r="I29" s="112">
        <f>ROUND(Tabela115[[#This Row],[Količina]]*Tabela115[[#This Row],[cena/EM]],2)</f>
        <v>0</v>
      </c>
    </row>
    <row r="30" spans="1:9" ht="25.5" x14ac:dyDescent="0.2">
      <c r="A30" s="192">
        <v>29</v>
      </c>
      <c r="B30" s="144" t="s">
        <v>2224</v>
      </c>
      <c r="C30" s="119" t="s">
        <v>2885</v>
      </c>
      <c r="D30" s="261" t="s">
        <v>2887</v>
      </c>
      <c r="E30" s="115"/>
      <c r="F30" s="162" t="s">
        <v>354</v>
      </c>
      <c r="G30" s="113">
        <v>508</v>
      </c>
      <c r="H30" s="49"/>
      <c r="I30" s="112">
        <f>ROUND(Tabela115[[#This Row],[Količina]]*Tabela115[[#This Row],[cena/EM]],2)</f>
        <v>0</v>
      </c>
    </row>
    <row r="31" spans="1:9" ht="25.5" x14ac:dyDescent="0.2">
      <c r="A31" s="192">
        <v>30</v>
      </c>
      <c r="B31" s="144" t="s">
        <v>2224</v>
      </c>
      <c r="C31" s="119" t="s">
        <v>2886</v>
      </c>
      <c r="D31" s="261" t="s">
        <v>2261</v>
      </c>
      <c r="E31" s="109"/>
      <c r="F31" s="162" t="s">
        <v>318</v>
      </c>
      <c r="G31" s="113">
        <v>4.3600000000000003</v>
      </c>
      <c r="H31" s="49"/>
      <c r="I31" s="112">
        <f>ROUND(Tabela115[[#This Row],[Količina]]*Tabela115[[#This Row],[cena/EM]],2)</f>
        <v>0</v>
      </c>
    </row>
    <row r="32" spans="1:9" x14ac:dyDescent="0.2">
      <c r="A32" s="192">
        <v>31</v>
      </c>
      <c r="B32" s="144" t="s">
        <v>2224</v>
      </c>
      <c r="C32" s="119" t="s">
        <v>2888</v>
      </c>
      <c r="D32" s="261" t="s">
        <v>2262</v>
      </c>
      <c r="E32" s="109"/>
      <c r="F32" s="162" t="s">
        <v>21</v>
      </c>
      <c r="G32" s="113">
        <v>3</v>
      </c>
      <c r="H32" s="49"/>
      <c r="I32" s="112">
        <f>ROUND(Tabela115[[#This Row],[Količina]]*Tabela115[[#This Row],[cena/EM]],2)</f>
        <v>0</v>
      </c>
    </row>
    <row r="33" spans="1:9" x14ac:dyDescent="0.2">
      <c r="A33" s="192">
        <v>32</v>
      </c>
      <c r="B33" s="144" t="s">
        <v>2224</v>
      </c>
      <c r="C33" s="119" t="s">
        <v>2889</v>
      </c>
      <c r="D33" s="261" t="s">
        <v>2263</v>
      </c>
      <c r="E33" s="229"/>
      <c r="F33" s="162" t="s">
        <v>21</v>
      </c>
      <c r="G33" s="113">
        <v>3</v>
      </c>
      <c r="H33" s="49"/>
      <c r="I33" s="112">
        <f>ROUND(Tabela115[[#This Row],[Količina]]*Tabela115[[#This Row],[cena/EM]],2)</f>
        <v>0</v>
      </c>
    </row>
    <row r="34" spans="1:9" ht="38.25" x14ac:dyDescent="0.2">
      <c r="A34" s="192">
        <v>33</v>
      </c>
      <c r="B34" s="144" t="s">
        <v>2224</v>
      </c>
      <c r="C34" s="119" t="s">
        <v>2890</v>
      </c>
      <c r="D34" s="261" t="s">
        <v>2264</v>
      </c>
      <c r="E34" s="229"/>
      <c r="F34" s="162" t="s">
        <v>21</v>
      </c>
      <c r="G34" s="113">
        <v>6</v>
      </c>
      <c r="H34" s="49"/>
      <c r="I34" s="112">
        <f>ROUND(Tabela115[[#This Row],[Količina]]*Tabela115[[#This Row],[cena/EM]],2)</f>
        <v>0</v>
      </c>
    </row>
    <row r="35" spans="1:9" ht="25.5" x14ac:dyDescent="0.2">
      <c r="A35" s="192">
        <v>34</v>
      </c>
      <c r="B35" s="144" t="s">
        <v>2224</v>
      </c>
      <c r="C35" s="119" t="s">
        <v>2891</v>
      </c>
      <c r="D35" s="261" t="s">
        <v>2265</v>
      </c>
      <c r="E35" s="229"/>
      <c r="F35" s="162" t="s">
        <v>78</v>
      </c>
      <c r="G35" s="113">
        <v>8.8800000000000008</v>
      </c>
      <c r="H35" s="49"/>
      <c r="I35" s="112">
        <f>ROUND(Tabela115[[#This Row],[Količina]]*Tabela115[[#This Row],[cena/EM]],2)</f>
        <v>0</v>
      </c>
    </row>
    <row r="36" spans="1:9" ht="38.25" x14ac:dyDescent="0.2">
      <c r="A36" s="192">
        <v>35</v>
      </c>
      <c r="B36" s="144" t="s">
        <v>2224</v>
      </c>
      <c r="C36" s="119" t="s">
        <v>2892</v>
      </c>
      <c r="D36" s="261" t="s">
        <v>2894</v>
      </c>
      <c r="E36" s="115"/>
      <c r="F36" s="162" t="s">
        <v>78</v>
      </c>
      <c r="G36" s="113">
        <v>6.48</v>
      </c>
      <c r="H36" s="49"/>
      <c r="I36" s="112">
        <f>ROUND(Tabela115[[#This Row],[Količina]]*Tabela115[[#This Row],[cena/EM]],2)</f>
        <v>0</v>
      </c>
    </row>
    <row r="37" spans="1:9" ht="25.5" x14ac:dyDescent="0.2">
      <c r="A37" s="192">
        <v>36</v>
      </c>
      <c r="B37" s="144" t="s">
        <v>2224</v>
      </c>
      <c r="C37" s="119" t="s">
        <v>2893</v>
      </c>
      <c r="D37" s="261" t="s">
        <v>2896</v>
      </c>
      <c r="E37" s="115"/>
      <c r="F37" s="162" t="s">
        <v>78</v>
      </c>
      <c r="G37" s="113">
        <v>5.28</v>
      </c>
      <c r="H37" s="49"/>
      <c r="I37" s="112">
        <f>ROUND(Tabela115[[#This Row],[Količina]]*Tabela115[[#This Row],[cena/EM]],2)</f>
        <v>0</v>
      </c>
    </row>
    <row r="38" spans="1:9" x14ac:dyDescent="0.2">
      <c r="A38" s="192">
        <v>37</v>
      </c>
      <c r="B38" s="144" t="s">
        <v>2224</v>
      </c>
      <c r="C38" s="119" t="s">
        <v>2895</v>
      </c>
      <c r="D38" s="261" t="s">
        <v>2266</v>
      </c>
      <c r="E38" s="115"/>
      <c r="F38" s="162" t="s">
        <v>21</v>
      </c>
      <c r="G38" s="113">
        <v>3</v>
      </c>
      <c r="H38" s="49"/>
      <c r="I38" s="112">
        <f>ROUND(Tabela115[[#This Row],[Količina]]*Tabela115[[#This Row],[cena/EM]],2)</f>
        <v>0</v>
      </c>
    </row>
    <row r="39" spans="1:9" ht="25.5" x14ac:dyDescent="0.2">
      <c r="A39" s="192">
        <v>38</v>
      </c>
      <c r="B39" s="144" t="s">
        <v>2224</v>
      </c>
      <c r="C39" s="119" t="s">
        <v>2897</v>
      </c>
      <c r="D39" s="261" t="s">
        <v>2267</v>
      </c>
      <c r="E39" s="115"/>
      <c r="F39" s="162" t="s">
        <v>318</v>
      </c>
      <c r="G39" s="113">
        <v>18</v>
      </c>
      <c r="H39" s="49"/>
      <c r="I39" s="112">
        <f>ROUND(Tabela115[[#This Row],[Količina]]*Tabela115[[#This Row],[cena/EM]],2)</f>
        <v>0</v>
      </c>
    </row>
    <row r="40" spans="1:9" ht="25.5" x14ac:dyDescent="0.2">
      <c r="A40" s="192">
        <v>39</v>
      </c>
      <c r="B40" s="144" t="s">
        <v>2224</v>
      </c>
      <c r="C40" s="119" t="s">
        <v>2898</v>
      </c>
      <c r="D40" s="261" t="s">
        <v>2259</v>
      </c>
      <c r="E40" s="115"/>
      <c r="F40" s="162" t="s">
        <v>318</v>
      </c>
      <c r="G40" s="113">
        <v>0.68</v>
      </c>
      <c r="H40" s="49"/>
      <c r="I40" s="112">
        <f>ROUND(Tabela115[[#This Row],[Količina]]*Tabela115[[#This Row],[cena/EM]],2)</f>
        <v>0</v>
      </c>
    </row>
    <row r="41" spans="1:9" ht="25.5" x14ac:dyDescent="0.2">
      <c r="A41" s="192">
        <v>40</v>
      </c>
      <c r="B41" s="144" t="s">
        <v>2224</v>
      </c>
      <c r="C41" s="119" t="s">
        <v>2899</v>
      </c>
      <c r="D41" s="261" t="s">
        <v>2268</v>
      </c>
      <c r="E41" s="115"/>
      <c r="F41" s="162" t="s">
        <v>354</v>
      </c>
      <c r="G41" s="113">
        <v>126.22</v>
      </c>
      <c r="H41" s="49"/>
      <c r="I41" s="112">
        <f>ROUND(Tabela115[[#This Row],[Količina]]*Tabela115[[#This Row],[cena/EM]],2)</f>
        <v>0</v>
      </c>
    </row>
    <row r="42" spans="1:9" ht="38.25" x14ac:dyDescent="0.2">
      <c r="A42" s="192">
        <v>41</v>
      </c>
      <c r="B42" s="144" t="s">
        <v>2224</v>
      </c>
      <c r="C42" s="119" t="s">
        <v>2900</v>
      </c>
      <c r="D42" s="261" t="s">
        <v>2269</v>
      </c>
      <c r="E42" s="115"/>
      <c r="F42" s="162" t="s">
        <v>354</v>
      </c>
      <c r="G42" s="113">
        <v>257.89999999999998</v>
      </c>
      <c r="H42" s="49"/>
      <c r="I42" s="112">
        <f>ROUND(Tabela115[[#This Row],[Količina]]*Tabela115[[#This Row],[cena/EM]],2)</f>
        <v>0</v>
      </c>
    </row>
    <row r="43" spans="1:9" ht="38.25" x14ac:dyDescent="0.2">
      <c r="A43" s="192">
        <v>42</v>
      </c>
      <c r="B43" s="144" t="s">
        <v>2224</v>
      </c>
      <c r="C43" s="119" t="s">
        <v>2901</v>
      </c>
      <c r="D43" s="261" t="s">
        <v>2270</v>
      </c>
      <c r="E43" s="115"/>
      <c r="F43" s="162" t="s">
        <v>318</v>
      </c>
      <c r="G43" s="113">
        <v>3.5</v>
      </c>
      <c r="H43" s="49"/>
      <c r="I43" s="112">
        <f>ROUND(Tabela115[[#This Row],[Količina]]*Tabela115[[#This Row],[cena/EM]],2)</f>
        <v>0</v>
      </c>
    </row>
    <row r="44" spans="1:9" ht="38.25" x14ac:dyDescent="0.2">
      <c r="A44" s="192">
        <v>43</v>
      </c>
      <c r="B44" s="144" t="s">
        <v>2224</v>
      </c>
      <c r="C44" s="119" t="s">
        <v>2902</v>
      </c>
      <c r="D44" s="261" t="s">
        <v>2271</v>
      </c>
      <c r="E44" s="115"/>
      <c r="F44" s="162" t="s">
        <v>21</v>
      </c>
      <c r="G44" s="113">
        <v>1</v>
      </c>
      <c r="H44" s="49"/>
      <c r="I44" s="112">
        <f>ROUND(Tabela115[[#This Row],[Količina]]*Tabela115[[#This Row],[cena/EM]],2)</f>
        <v>0</v>
      </c>
    </row>
    <row r="45" spans="1:9" ht="38.25" x14ac:dyDescent="0.2">
      <c r="A45" s="192">
        <v>44</v>
      </c>
      <c r="B45" s="144" t="s">
        <v>2224</v>
      </c>
      <c r="C45" s="119" t="s">
        <v>2903</v>
      </c>
      <c r="D45" s="261" t="s">
        <v>2272</v>
      </c>
      <c r="E45" s="115"/>
      <c r="F45" s="162" t="s">
        <v>21</v>
      </c>
      <c r="G45" s="113">
        <v>3</v>
      </c>
      <c r="H45" s="49"/>
      <c r="I45" s="112">
        <f>ROUND(Tabela115[[#This Row],[Količina]]*Tabela115[[#This Row],[cena/EM]],2)</f>
        <v>0</v>
      </c>
    </row>
    <row r="46" spans="1:9" ht="25.5" x14ac:dyDescent="0.2">
      <c r="A46" s="192">
        <v>45</v>
      </c>
      <c r="B46" s="144" t="s">
        <v>2224</v>
      </c>
      <c r="C46" s="119" t="s">
        <v>2904</v>
      </c>
      <c r="D46" s="261" t="s">
        <v>2273</v>
      </c>
      <c r="E46" s="115"/>
      <c r="F46" s="162" t="s">
        <v>318</v>
      </c>
      <c r="G46" s="113">
        <v>13</v>
      </c>
      <c r="H46" s="49"/>
      <c r="I46" s="112">
        <f>ROUND(Tabela115[[#This Row],[Količina]]*Tabela115[[#This Row],[cena/EM]],2)</f>
        <v>0</v>
      </c>
    </row>
    <row r="47" spans="1:9" ht="25.5" x14ac:dyDescent="0.2">
      <c r="A47" s="192">
        <v>46</v>
      </c>
      <c r="B47" s="144" t="s">
        <v>2224</v>
      </c>
      <c r="C47" s="119" t="s">
        <v>2905</v>
      </c>
      <c r="D47" s="261" t="s">
        <v>2274</v>
      </c>
      <c r="E47" s="115"/>
      <c r="F47" s="162" t="s">
        <v>78</v>
      </c>
      <c r="G47" s="113">
        <v>35</v>
      </c>
      <c r="H47" s="49"/>
      <c r="I47" s="112">
        <f>ROUND(Tabela115[[#This Row],[Količina]]*Tabela115[[#This Row],[cena/EM]],2)</f>
        <v>0</v>
      </c>
    </row>
    <row r="48" spans="1:9" ht="38.25" x14ac:dyDescent="0.2">
      <c r="A48" s="192">
        <v>47</v>
      </c>
      <c r="B48" s="144" t="s">
        <v>2224</v>
      </c>
      <c r="C48" s="119" t="s">
        <v>2906</v>
      </c>
      <c r="D48" s="261" t="s">
        <v>2275</v>
      </c>
      <c r="E48" s="115"/>
      <c r="F48" s="162" t="s">
        <v>78</v>
      </c>
      <c r="G48" s="113">
        <v>3</v>
      </c>
      <c r="H48" s="49"/>
      <c r="I48" s="112">
        <f>ROUND(Tabela115[[#This Row],[Količina]]*Tabela115[[#This Row],[cena/EM]],2)</f>
        <v>0</v>
      </c>
    </row>
    <row r="49" spans="1:9" x14ac:dyDescent="0.2">
      <c r="A49" s="192">
        <v>48</v>
      </c>
      <c r="B49" s="144" t="s">
        <v>2224</v>
      </c>
      <c r="C49" s="119" t="s">
        <v>2907</v>
      </c>
      <c r="D49" s="261" t="s">
        <v>2276</v>
      </c>
      <c r="E49" s="115"/>
      <c r="F49" s="162" t="s">
        <v>1043</v>
      </c>
      <c r="G49" s="113">
        <v>8</v>
      </c>
      <c r="H49" s="49"/>
      <c r="I49" s="112">
        <f>ROUND(Tabela115[[#This Row],[Količina]]*Tabela115[[#This Row],[cena/EM]],2)</f>
        <v>0</v>
      </c>
    </row>
    <row r="50" spans="1:9" ht="25.5" x14ac:dyDescent="0.2">
      <c r="A50" s="192">
        <v>49</v>
      </c>
      <c r="B50" s="144" t="s">
        <v>2224</v>
      </c>
      <c r="C50" s="119" t="s">
        <v>2908</v>
      </c>
      <c r="D50" s="261" t="s">
        <v>2277</v>
      </c>
      <c r="E50" s="115"/>
      <c r="F50" s="162" t="s">
        <v>21</v>
      </c>
      <c r="G50" s="113">
        <v>6</v>
      </c>
      <c r="H50" s="49"/>
      <c r="I50" s="112">
        <f>ROUND(Tabela115[[#This Row],[Količina]]*Tabela115[[#This Row],[cena/EM]],2)</f>
        <v>0</v>
      </c>
    </row>
    <row r="51" spans="1:9" ht="25.5" x14ac:dyDescent="0.2">
      <c r="A51" s="192">
        <v>50</v>
      </c>
      <c r="B51" s="144" t="s">
        <v>2224</v>
      </c>
      <c r="C51" s="119" t="s">
        <v>2909</v>
      </c>
      <c r="D51" s="261" t="s">
        <v>2278</v>
      </c>
      <c r="E51" s="115"/>
      <c r="F51" s="162" t="s">
        <v>318</v>
      </c>
      <c r="G51" s="113">
        <v>12.5</v>
      </c>
      <c r="H51" s="49"/>
      <c r="I51" s="112">
        <f>ROUND(Tabela115[[#This Row],[Količina]]*Tabela115[[#This Row],[cena/EM]],2)</f>
        <v>0</v>
      </c>
    </row>
    <row r="52" spans="1:9" ht="25.5" x14ac:dyDescent="0.2">
      <c r="A52" s="192">
        <v>51</v>
      </c>
      <c r="B52" s="144" t="s">
        <v>2224</v>
      </c>
      <c r="C52" s="119" t="s">
        <v>2910</v>
      </c>
      <c r="D52" s="261" t="s">
        <v>2259</v>
      </c>
      <c r="E52" s="115"/>
      <c r="F52" s="162" t="s">
        <v>318</v>
      </c>
      <c r="G52" s="113">
        <v>0.61</v>
      </c>
      <c r="H52" s="49"/>
      <c r="I52" s="112">
        <f>ROUND(Tabela115[[#This Row],[Količina]]*Tabela115[[#This Row],[cena/EM]],2)</f>
        <v>0</v>
      </c>
    </row>
    <row r="53" spans="1:9" ht="25.5" x14ac:dyDescent="0.2">
      <c r="A53" s="192">
        <v>52</v>
      </c>
      <c r="B53" s="144" t="s">
        <v>2224</v>
      </c>
      <c r="C53" s="119" t="s">
        <v>2911</v>
      </c>
      <c r="D53" s="261" t="s">
        <v>2268</v>
      </c>
      <c r="E53" s="115"/>
      <c r="F53" s="162" t="s">
        <v>354</v>
      </c>
      <c r="G53" s="113">
        <v>113.4</v>
      </c>
      <c r="H53" s="49"/>
      <c r="I53" s="112">
        <f>ROUND(Tabela115[[#This Row],[Količina]]*Tabela115[[#This Row],[cena/EM]],2)</f>
        <v>0</v>
      </c>
    </row>
    <row r="54" spans="1:9" ht="38.25" x14ac:dyDescent="0.2">
      <c r="A54" s="192">
        <v>53</v>
      </c>
      <c r="B54" s="144" t="s">
        <v>2224</v>
      </c>
      <c r="C54" s="119" t="s">
        <v>2912</v>
      </c>
      <c r="D54" s="261" t="s">
        <v>2269</v>
      </c>
      <c r="E54" s="115"/>
      <c r="F54" s="162" t="s">
        <v>354</v>
      </c>
      <c r="G54" s="113">
        <v>231.3</v>
      </c>
      <c r="H54" s="49"/>
      <c r="I54" s="112">
        <f>ROUND(Tabela115[[#This Row],[Količina]]*Tabela115[[#This Row],[cena/EM]],2)</f>
        <v>0</v>
      </c>
    </row>
    <row r="55" spans="1:9" ht="38.25" x14ac:dyDescent="0.2">
      <c r="A55" s="192">
        <v>54</v>
      </c>
      <c r="B55" s="144" t="s">
        <v>2224</v>
      </c>
      <c r="C55" s="119" t="s">
        <v>2913</v>
      </c>
      <c r="D55" s="261" t="s">
        <v>2270</v>
      </c>
      <c r="E55" s="115"/>
      <c r="F55" s="162" t="s">
        <v>318</v>
      </c>
      <c r="G55" s="113">
        <v>3.15</v>
      </c>
      <c r="H55" s="49"/>
      <c r="I55" s="112">
        <f>ROUND(Tabela115[[#This Row],[Količina]]*Tabela115[[#This Row],[cena/EM]],2)</f>
        <v>0</v>
      </c>
    </row>
    <row r="56" spans="1:9" ht="38.25" x14ac:dyDescent="0.2">
      <c r="A56" s="192">
        <v>55</v>
      </c>
      <c r="B56" s="144" t="s">
        <v>2224</v>
      </c>
      <c r="C56" s="119" t="s">
        <v>2914</v>
      </c>
      <c r="D56" s="261" t="s">
        <v>2271</v>
      </c>
      <c r="E56" s="115"/>
      <c r="F56" s="162" t="s">
        <v>21</v>
      </c>
      <c r="G56" s="113">
        <v>1</v>
      </c>
      <c r="H56" s="49"/>
      <c r="I56" s="112">
        <f>ROUND(Tabela115[[#This Row],[Količina]]*Tabela115[[#This Row],[cena/EM]],2)</f>
        <v>0</v>
      </c>
    </row>
    <row r="57" spans="1:9" ht="38.25" x14ac:dyDescent="0.2">
      <c r="A57" s="192">
        <v>56</v>
      </c>
      <c r="B57" s="144" t="s">
        <v>2224</v>
      </c>
      <c r="C57" s="119" t="s">
        <v>2915</v>
      </c>
      <c r="D57" s="261" t="s">
        <v>2272</v>
      </c>
      <c r="E57" s="115"/>
      <c r="F57" s="162" t="s">
        <v>21</v>
      </c>
      <c r="G57" s="113">
        <v>3</v>
      </c>
      <c r="H57" s="49"/>
      <c r="I57" s="112">
        <f>ROUND(Tabela115[[#This Row],[Količina]]*Tabela115[[#This Row],[cena/EM]],2)</f>
        <v>0</v>
      </c>
    </row>
    <row r="58" spans="1:9" ht="25.5" x14ac:dyDescent="0.2">
      <c r="A58" s="192">
        <v>57</v>
      </c>
      <c r="B58" s="144" t="s">
        <v>2224</v>
      </c>
      <c r="C58" s="119" t="s">
        <v>2916</v>
      </c>
      <c r="D58" s="261" t="s">
        <v>2273</v>
      </c>
      <c r="E58" s="115"/>
      <c r="F58" s="162" t="s">
        <v>318</v>
      </c>
      <c r="G58" s="113">
        <v>7</v>
      </c>
      <c r="H58" s="49"/>
      <c r="I58" s="112">
        <f>ROUND(Tabela115[[#This Row],[Količina]]*Tabela115[[#This Row],[cena/EM]],2)</f>
        <v>0</v>
      </c>
    </row>
    <row r="59" spans="1:9" ht="25.5" x14ac:dyDescent="0.2">
      <c r="A59" s="192">
        <v>58</v>
      </c>
      <c r="B59" s="144" t="s">
        <v>2224</v>
      </c>
      <c r="C59" s="119" t="s">
        <v>2917</v>
      </c>
      <c r="D59" s="261" t="s">
        <v>2274</v>
      </c>
      <c r="E59" s="115"/>
      <c r="F59" s="162" t="s">
        <v>78</v>
      </c>
      <c r="G59" s="113">
        <v>31.5</v>
      </c>
      <c r="H59" s="49"/>
      <c r="I59" s="112">
        <f>ROUND(Tabela115[[#This Row],[Količina]]*Tabela115[[#This Row],[cena/EM]],2)</f>
        <v>0</v>
      </c>
    </row>
    <row r="60" spans="1:9" ht="38.25" x14ac:dyDescent="0.2">
      <c r="A60" s="192">
        <v>59</v>
      </c>
      <c r="B60" s="144" t="s">
        <v>2224</v>
      </c>
      <c r="C60" s="119" t="s">
        <v>2918</v>
      </c>
      <c r="D60" s="261" t="s">
        <v>2275</v>
      </c>
      <c r="E60" s="115"/>
      <c r="F60" s="162" t="s">
        <v>78</v>
      </c>
      <c r="G60" s="113">
        <v>2.7</v>
      </c>
      <c r="H60" s="49"/>
      <c r="I60" s="112">
        <f>ROUND(Tabela115[[#This Row],[Količina]]*Tabela115[[#This Row],[cena/EM]],2)</f>
        <v>0</v>
      </c>
    </row>
    <row r="61" spans="1:9" x14ac:dyDescent="0.2">
      <c r="A61" s="192">
        <v>60</v>
      </c>
      <c r="B61" s="144" t="s">
        <v>2224</v>
      </c>
      <c r="C61" s="119" t="s">
        <v>2919</v>
      </c>
      <c r="D61" s="261" t="s">
        <v>2276</v>
      </c>
      <c r="E61" s="115"/>
      <c r="F61" s="162" t="s">
        <v>1043</v>
      </c>
      <c r="G61" s="113">
        <v>7.2</v>
      </c>
      <c r="H61" s="49"/>
      <c r="I61" s="112">
        <f>ROUND(Tabela115[[#This Row],[Količina]]*Tabela115[[#This Row],[cena/EM]],2)</f>
        <v>0</v>
      </c>
    </row>
    <row r="62" spans="1:9" ht="25.5" x14ac:dyDescent="0.2">
      <c r="A62" s="192">
        <v>61</v>
      </c>
      <c r="B62" s="144" t="s">
        <v>2224</v>
      </c>
      <c r="C62" s="119" t="s">
        <v>2920</v>
      </c>
      <c r="D62" s="261" t="s">
        <v>2277</v>
      </c>
      <c r="E62" s="115"/>
      <c r="F62" s="162" t="s">
        <v>21</v>
      </c>
      <c r="G62" s="113">
        <v>5.4</v>
      </c>
      <c r="H62" s="49"/>
      <c r="I62" s="112">
        <f>ROUND(Tabela115[[#This Row],[Količina]]*Tabela115[[#This Row],[cena/EM]],2)</f>
        <v>0</v>
      </c>
    </row>
    <row r="63" spans="1:9" ht="51" x14ac:dyDescent="0.2">
      <c r="A63" s="192">
        <v>62</v>
      </c>
      <c r="B63" s="144" t="s">
        <v>2224</v>
      </c>
      <c r="C63" s="119" t="s">
        <v>2921</v>
      </c>
      <c r="D63" s="261" t="s">
        <v>2279</v>
      </c>
      <c r="E63" s="261"/>
      <c r="F63" s="162" t="s">
        <v>318</v>
      </c>
      <c r="G63" s="113">
        <v>17.96</v>
      </c>
      <c r="H63" s="49"/>
      <c r="I63" s="112">
        <f>ROUND(Tabela115[[#This Row],[Količina]]*Tabela115[[#This Row],[cena/EM]],2)</f>
        <v>0</v>
      </c>
    </row>
    <row r="64" spans="1:9" ht="25.5" x14ac:dyDescent="0.2">
      <c r="A64" s="192">
        <v>63</v>
      </c>
      <c r="B64" s="144" t="s">
        <v>2224</v>
      </c>
      <c r="C64" s="119" t="s">
        <v>2922</v>
      </c>
      <c r="D64" s="261" t="s">
        <v>2280</v>
      </c>
      <c r="E64" s="261"/>
      <c r="F64" s="162" t="s">
        <v>318</v>
      </c>
      <c r="G64" s="113">
        <v>11.97</v>
      </c>
      <c r="H64" s="49"/>
      <c r="I64" s="112">
        <f>ROUND(Tabela115[[#This Row],[Količina]]*Tabela115[[#This Row],[cena/EM]],2)</f>
        <v>0</v>
      </c>
    </row>
    <row r="65" spans="1:9" ht="25.5" x14ac:dyDescent="0.2">
      <c r="A65" s="192">
        <v>64</v>
      </c>
      <c r="B65" s="144" t="s">
        <v>2224</v>
      </c>
      <c r="C65" s="119" t="s">
        <v>2923</v>
      </c>
      <c r="D65" s="261" t="s">
        <v>2281</v>
      </c>
      <c r="E65" s="261"/>
      <c r="F65" s="162" t="s">
        <v>318</v>
      </c>
      <c r="G65" s="113">
        <v>17.96</v>
      </c>
      <c r="H65" s="49"/>
      <c r="I65" s="112">
        <f>ROUND(Tabela115[[#This Row],[Količina]]*Tabela115[[#This Row],[cena/EM]],2)</f>
        <v>0</v>
      </c>
    </row>
    <row r="66" spans="1:9" ht="51" x14ac:dyDescent="0.2">
      <c r="A66" s="192">
        <v>65</v>
      </c>
      <c r="B66" s="144" t="s">
        <v>2224</v>
      </c>
      <c r="C66" s="119" t="s">
        <v>2924</v>
      </c>
      <c r="D66" s="261" t="s">
        <v>2282</v>
      </c>
      <c r="E66" s="261"/>
      <c r="F66" s="162" t="s">
        <v>23</v>
      </c>
      <c r="G66" s="113">
        <v>38</v>
      </c>
      <c r="H66" s="49"/>
      <c r="I66" s="112">
        <f>ROUND(Tabela115[[#This Row],[Količina]]*Tabela115[[#This Row],[cena/EM]],2)</f>
        <v>0</v>
      </c>
    </row>
    <row r="67" spans="1:9" ht="38.25" x14ac:dyDescent="0.2">
      <c r="A67" s="192">
        <v>66</v>
      </c>
      <c r="B67" s="144" t="s">
        <v>2224</v>
      </c>
      <c r="C67" s="119" t="s">
        <v>2925</v>
      </c>
      <c r="D67" s="261" t="s">
        <v>2283</v>
      </c>
      <c r="E67" s="261"/>
      <c r="F67" s="162" t="s">
        <v>23</v>
      </c>
      <c r="G67" s="113">
        <v>19</v>
      </c>
      <c r="H67" s="49"/>
      <c r="I67" s="112">
        <f>ROUND(Tabela115[[#This Row],[Količina]]*Tabela115[[#This Row],[cena/EM]],2)</f>
        <v>0</v>
      </c>
    </row>
    <row r="68" spans="1:9" ht="51" x14ac:dyDescent="0.2">
      <c r="A68" s="192">
        <v>67</v>
      </c>
      <c r="B68" s="144" t="s">
        <v>2224</v>
      </c>
      <c r="C68" s="119" t="s">
        <v>2926</v>
      </c>
      <c r="D68" s="261" t="s">
        <v>2284</v>
      </c>
      <c r="E68" s="261"/>
      <c r="F68" s="162" t="s">
        <v>23</v>
      </c>
      <c r="G68" s="113">
        <v>19</v>
      </c>
      <c r="H68" s="49"/>
      <c r="I68" s="112">
        <f>ROUND(Tabela115[[#This Row],[Količina]]*Tabela115[[#This Row],[cena/EM]],2)</f>
        <v>0</v>
      </c>
    </row>
    <row r="69" spans="1:9" ht="25.5" x14ac:dyDescent="0.2">
      <c r="A69" s="192">
        <v>68</v>
      </c>
      <c r="B69" s="144" t="s">
        <v>2224</v>
      </c>
      <c r="C69" s="119" t="s">
        <v>2927</v>
      </c>
      <c r="D69" s="261" t="s">
        <v>2285</v>
      </c>
      <c r="E69" s="261"/>
      <c r="F69" s="162" t="s">
        <v>318</v>
      </c>
      <c r="G69" s="113">
        <v>2.61</v>
      </c>
      <c r="H69" s="49"/>
      <c r="I69" s="112">
        <f>ROUND(Tabela115[[#This Row],[Količina]]*Tabela115[[#This Row],[cena/EM]],2)</f>
        <v>0</v>
      </c>
    </row>
    <row r="70" spans="1:9" ht="45.6" customHeight="1" x14ac:dyDescent="0.2">
      <c r="A70" s="192">
        <v>69</v>
      </c>
      <c r="B70" s="144" t="s">
        <v>2224</v>
      </c>
      <c r="C70" s="119" t="s">
        <v>2928</v>
      </c>
      <c r="D70" s="261" t="s">
        <v>2279</v>
      </c>
      <c r="E70" s="261"/>
      <c r="F70" s="162" t="s">
        <v>318</v>
      </c>
      <c r="G70" s="113">
        <v>29.3</v>
      </c>
      <c r="H70" s="49"/>
      <c r="I70" s="112">
        <f>ROUND(Tabela115[[#This Row],[Količina]]*Tabela115[[#This Row],[cena/EM]],2)</f>
        <v>0</v>
      </c>
    </row>
    <row r="71" spans="1:9" ht="25.5" x14ac:dyDescent="0.2">
      <c r="A71" s="192">
        <v>70</v>
      </c>
      <c r="B71" s="144" t="s">
        <v>2224</v>
      </c>
      <c r="C71" s="119" t="s">
        <v>2929</v>
      </c>
      <c r="D71" s="261" t="s">
        <v>2280</v>
      </c>
      <c r="E71" s="261"/>
      <c r="F71" s="162" t="s">
        <v>318</v>
      </c>
      <c r="G71" s="113">
        <v>19.53</v>
      </c>
      <c r="H71" s="49"/>
      <c r="I71" s="112">
        <f>ROUND(Tabela115[[#This Row],[Količina]]*Tabela115[[#This Row],[cena/EM]],2)</f>
        <v>0</v>
      </c>
    </row>
    <row r="72" spans="1:9" ht="25.5" x14ac:dyDescent="0.2">
      <c r="A72" s="192">
        <v>71</v>
      </c>
      <c r="B72" s="144" t="s">
        <v>2224</v>
      </c>
      <c r="C72" s="119" t="s">
        <v>2930</v>
      </c>
      <c r="D72" s="261" t="s">
        <v>2281</v>
      </c>
      <c r="E72" s="261"/>
      <c r="F72" s="162" t="s">
        <v>318</v>
      </c>
      <c r="G72" s="113">
        <v>29.3</v>
      </c>
      <c r="H72" s="49"/>
      <c r="I72" s="112">
        <f>ROUND(Tabela115[[#This Row],[Količina]]*Tabela115[[#This Row],[cena/EM]],2)</f>
        <v>0</v>
      </c>
    </row>
    <row r="73" spans="1:9" ht="47.45" customHeight="1" x14ac:dyDescent="0.2">
      <c r="A73" s="192">
        <v>72</v>
      </c>
      <c r="B73" s="144" t="s">
        <v>2224</v>
      </c>
      <c r="C73" s="119" t="s">
        <v>2931</v>
      </c>
      <c r="D73" s="261" t="s">
        <v>2282</v>
      </c>
      <c r="E73" s="261"/>
      <c r="F73" s="162" t="s">
        <v>23</v>
      </c>
      <c r="G73" s="113">
        <v>62</v>
      </c>
      <c r="H73" s="49"/>
      <c r="I73" s="112">
        <f>ROUND(Tabela115[[#This Row],[Količina]]*Tabela115[[#This Row],[cena/EM]],2)</f>
        <v>0</v>
      </c>
    </row>
    <row r="74" spans="1:9" ht="38.25" x14ac:dyDescent="0.2">
      <c r="A74" s="192">
        <v>73</v>
      </c>
      <c r="B74" s="144" t="s">
        <v>2224</v>
      </c>
      <c r="C74" s="119" t="s">
        <v>2932</v>
      </c>
      <c r="D74" s="261" t="s">
        <v>2283</v>
      </c>
      <c r="E74" s="261"/>
      <c r="F74" s="162" t="s">
        <v>23</v>
      </c>
      <c r="G74" s="113">
        <v>31</v>
      </c>
      <c r="H74" s="49"/>
      <c r="I74" s="112">
        <f>ROUND(Tabela115[[#This Row],[Količina]]*Tabela115[[#This Row],[cena/EM]],2)</f>
        <v>0</v>
      </c>
    </row>
    <row r="75" spans="1:9" ht="63" customHeight="1" x14ac:dyDescent="0.2">
      <c r="A75" s="192">
        <v>74</v>
      </c>
      <c r="B75" s="144" t="s">
        <v>2224</v>
      </c>
      <c r="C75" s="119" t="s">
        <v>2933</v>
      </c>
      <c r="D75" s="261" t="s">
        <v>2284</v>
      </c>
      <c r="E75" s="261"/>
      <c r="F75" s="162" t="s">
        <v>23</v>
      </c>
      <c r="G75" s="113">
        <v>31</v>
      </c>
      <c r="H75" s="49"/>
      <c r="I75" s="112">
        <f>ROUND(Tabela115[[#This Row],[Količina]]*Tabela115[[#This Row],[cena/EM]],2)</f>
        <v>0</v>
      </c>
    </row>
    <row r="76" spans="1:9" ht="25.5" x14ac:dyDescent="0.2">
      <c r="A76" s="192">
        <v>75</v>
      </c>
      <c r="B76" s="144" t="s">
        <v>2224</v>
      </c>
      <c r="C76" s="119" t="s">
        <v>2934</v>
      </c>
      <c r="D76" s="261" t="s">
        <v>2285</v>
      </c>
      <c r="E76" s="261"/>
      <c r="F76" s="162" t="s">
        <v>318</v>
      </c>
      <c r="G76" s="113">
        <v>4.25</v>
      </c>
      <c r="H76" s="49"/>
      <c r="I76" s="112">
        <f>ROUND(Tabela115[[#This Row],[Količina]]*Tabela115[[#This Row],[cena/EM]],2)</f>
        <v>0</v>
      </c>
    </row>
    <row r="77" spans="1:9" ht="57" customHeight="1" x14ac:dyDescent="0.2">
      <c r="A77" s="192">
        <v>76</v>
      </c>
      <c r="B77" s="144" t="s">
        <v>2224</v>
      </c>
      <c r="C77" s="119" t="s">
        <v>2935</v>
      </c>
      <c r="D77" s="261" t="s">
        <v>2279</v>
      </c>
      <c r="E77" s="261"/>
      <c r="F77" s="162" t="s">
        <v>318</v>
      </c>
      <c r="G77" s="113">
        <v>39.69</v>
      </c>
      <c r="H77" s="49"/>
      <c r="I77" s="112">
        <f>ROUND(Tabela115[[#This Row],[Količina]]*Tabela115[[#This Row],[cena/EM]],2)</f>
        <v>0</v>
      </c>
    </row>
    <row r="78" spans="1:9" ht="25.5" x14ac:dyDescent="0.2">
      <c r="A78" s="192">
        <v>77</v>
      </c>
      <c r="B78" s="144" t="s">
        <v>2224</v>
      </c>
      <c r="C78" s="119" t="s">
        <v>2936</v>
      </c>
      <c r="D78" s="261" t="s">
        <v>2280</v>
      </c>
      <c r="E78" s="261"/>
      <c r="F78" s="162" t="s">
        <v>318</v>
      </c>
      <c r="G78" s="113">
        <v>26.46</v>
      </c>
      <c r="H78" s="49"/>
      <c r="I78" s="112">
        <f>ROUND(Tabela115[[#This Row],[Količina]]*Tabela115[[#This Row],[cena/EM]],2)</f>
        <v>0</v>
      </c>
    </row>
    <row r="79" spans="1:9" ht="25.5" x14ac:dyDescent="0.2">
      <c r="A79" s="192">
        <v>78</v>
      </c>
      <c r="B79" s="144" t="s">
        <v>2224</v>
      </c>
      <c r="C79" s="119" t="s">
        <v>2937</v>
      </c>
      <c r="D79" s="261" t="s">
        <v>2281</v>
      </c>
      <c r="E79" s="261"/>
      <c r="F79" s="162" t="s">
        <v>318</v>
      </c>
      <c r="G79" s="113">
        <v>39.69</v>
      </c>
      <c r="H79" s="49"/>
      <c r="I79" s="112">
        <f>ROUND(Tabela115[[#This Row],[Količina]]*Tabela115[[#This Row],[cena/EM]],2)</f>
        <v>0</v>
      </c>
    </row>
    <row r="80" spans="1:9" ht="51" x14ac:dyDescent="0.2">
      <c r="A80" s="192">
        <v>79</v>
      </c>
      <c r="B80" s="144" t="s">
        <v>2224</v>
      </c>
      <c r="C80" s="119" t="s">
        <v>2938</v>
      </c>
      <c r="D80" s="261" t="s">
        <v>2282</v>
      </c>
      <c r="E80" s="261"/>
      <c r="F80" s="162" t="s">
        <v>23</v>
      </c>
      <c r="G80" s="113">
        <v>84</v>
      </c>
      <c r="H80" s="49"/>
      <c r="I80" s="112">
        <f>ROUND(Tabela115[[#This Row],[Količina]]*Tabela115[[#This Row],[cena/EM]],2)</f>
        <v>0</v>
      </c>
    </row>
    <row r="81" spans="1:9" ht="38.25" x14ac:dyDescent="0.2">
      <c r="A81" s="192">
        <v>80</v>
      </c>
      <c r="B81" s="144" t="s">
        <v>2224</v>
      </c>
      <c r="C81" s="119" t="s">
        <v>2939</v>
      </c>
      <c r="D81" s="261" t="s">
        <v>2283</v>
      </c>
      <c r="E81" s="261"/>
      <c r="F81" s="162" t="s">
        <v>23</v>
      </c>
      <c r="G81" s="113">
        <v>42</v>
      </c>
      <c r="H81" s="49"/>
      <c r="I81" s="112">
        <f>ROUND(Tabela115[[#This Row],[Količina]]*Tabela115[[#This Row],[cena/EM]],2)</f>
        <v>0</v>
      </c>
    </row>
    <row r="82" spans="1:9" ht="51" x14ac:dyDescent="0.2">
      <c r="A82" s="192">
        <v>81</v>
      </c>
      <c r="B82" s="144" t="s">
        <v>2224</v>
      </c>
      <c r="C82" s="119" t="s">
        <v>2940</v>
      </c>
      <c r="D82" s="261" t="s">
        <v>2284</v>
      </c>
      <c r="E82" s="261"/>
      <c r="F82" s="162" t="s">
        <v>23</v>
      </c>
      <c r="G82" s="113">
        <v>53</v>
      </c>
      <c r="H82" s="49"/>
      <c r="I82" s="112">
        <f>ROUND(Tabela115[[#This Row],[Količina]]*Tabela115[[#This Row],[cena/EM]],2)</f>
        <v>0</v>
      </c>
    </row>
    <row r="83" spans="1:9" ht="25.5" x14ac:dyDescent="0.2">
      <c r="A83" s="192">
        <v>82</v>
      </c>
      <c r="B83" s="144" t="s">
        <v>2224</v>
      </c>
      <c r="C83" s="119" t="s">
        <v>2941</v>
      </c>
      <c r="D83" s="261" t="s">
        <v>2285</v>
      </c>
      <c r="E83" s="261"/>
      <c r="F83" s="162" t="s">
        <v>318</v>
      </c>
      <c r="G83" s="113">
        <v>5.75</v>
      </c>
      <c r="H83" s="49"/>
      <c r="I83" s="112">
        <f>ROUND(Tabela115[[#This Row],[Količina]]*Tabela115[[#This Row],[cena/EM]],2)</f>
        <v>0</v>
      </c>
    </row>
    <row r="84" spans="1:9" ht="51" x14ac:dyDescent="0.2">
      <c r="A84" s="192">
        <v>83</v>
      </c>
      <c r="B84" s="144" t="s">
        <v>2224</v>
      </c>
      <c r="C84" s="119" t="s">
        <v>2942</v>
      </c>
      <c r="D84" s="261" t="s">
        <v>2279</v>
      </c>
      <c r="E84" s="261"/>
      <c r="F84" s="162" t="s">
        <v>318</v>
      </c>
      <c r="G84" s="113">
        <v>13.23</v>
      </c>
      <c r="H84" s="49"/>
      <c r="I84" s="112">
        <f>ROUND(Tabela115[[#This Row],[Količina]]*Tabela115[[#This Row],[cena/EM]],2)</f>
        <v>0</v>
      </c>
    </row>
    <row r="85" spans="1:9" ht="25.5" x14ac:dyDescent="0.2">
      <c r="A85" s="192">
        <v>84</v>
      </c>
      <c r="B85" s="144" t="s">
        <v>2224</v>
      </c>
      <c r="C85" s="119" t="s">
        <v>2943</v>
      </c>
      <c r="D85" s="261" t="s">
        <v>2280</v>
      </c>
      <c r="E85" s="261"/>
      <c r="F85" s="162" t="s">
        <v>318</v>
      </c>
      <c r="G85" s="113">
        <v>8.82</v>
      </c>
      <c r="H85" s="49"/>
      <c r="I85" s="112">
        <f>ROUND(Tabela115[[#This Row],[Količina]]*Tabela115[[#This Row],[cena/EM]],2)</f>
        <v>0</v>
      </c>
    </row>
    <row r="86" spans="1:9" ht="25.5" x14ac:dyDescent="0.2">
      <c r="A86" s="192">
        <v>85</v>
      </c>
      <c r="B86" s="144" t="s">
        <v>2224</v>
      </c>
      <c r="C86" s="119" t="s">
        <v>2944</v>
      </c>
      <c r="D86" s="261" t="s">
        <v>2281</v>
      </c>
      <c r="E86" s="261"/>
      <c r="F86" s="162" t="s">
        <v>318</v>
      </c>
      <c r="G86" s="113">
        <v>13.23</v>
      </c>
      <c r="H86" s="49"/>
      <c r="I86" s="112">
        <f>ROUND(Tabela115[[#This Row],[Količina]]*Tabela115[[#This Row],[cena/EM]],2)</f>
        <v>0</v>
      </c>
    </row>
    <row r="87" spans="1:9" ht="51" x14ac:dyDescent="0.2">
      <c r="A87" s="192">
        <v>86</v>
      </c>
      <c r="B87" s="144" t="s">
        <v>2224</v>
      </c>
      <c r="C87" s="119" t="s">
        <v>2945</v>
      </c>
      <c r="D87" s="261" t="s">
        <v>2282</v>
      </c>
      <c r="E87" s="261"/>
      <c r="F87" s="162" t="s">
        <v>23</v>
      </c>
      <c r="G87" s="113">
        <v>28</v>
      </c>
      <c r="H87" s="49"/>
      <c r="I87" s="112">
        <f>ROUND(Tabela115[[#This Row],[Količina]]*Tabela115[[#This Row],[cena/EM]],2)</f>
        <v>0</v>
      </c>
    </row>
    <row r="88" spans="1:9" ht="38.25" x14ac:dyDescent="0.2">
      <c r="A88" s="192">
        <v>87</v>
      </c>
      <c r="B88" s="144" t="s">
        <v>2224</v>
      </c>
      <c r="C88" s="119" t="s">
        <v>2946</v>
      </c>
      <c r="D88" s="261" t="s">
        <v>2283</v>
      </c>
      <c r="E88" s="261"/>
      <c r="F88" s="162" t="s">
        <v>23</v>
      </c>
      <c r="G88" s="113">
        <v>14</v>
      </c>
      <c r="H88" s="49"/>
      <c r="I88" s="112">
        <f>ROUND(Tabela115[[#This Row],[Količina]]*Tabela115[[#This Row],[cena/EM]],2)</f>
        <v>0</v>
      </c>
    </row>
    <row r="89" spans="1:9" ht="51" x14ac:dyDescent="0.2">
      <c r="A89" s="192">
        <v>88</v>
      </c>
      <c r="B89" s="144" t="s">
        <v>2224</v>
      </c>
      <c r="C89" s="119" t="s">
        <v>2947</v>
      </c>
      <c r="D89" s="261" t="s">
        <v>2284</v>
      </c>
      <c r="E89" s="261"/>
      <c r="F89" s="162" t="s">
        <v>23</v>
      </c>
      <c r="G89" s="113">
        <v>14</v>
      </c>
      <c r="H89" s="49"/>
      <c r="I89" s="112">
        <f>ROUND(Tabela115[[#This Row],[Količina]]*Tabela115[[#This Row],[cena/EM]],2)</f>
        <v>0</v>
      </c>
    </row>
    <row r="90" spans="1:9" ht="25.5" x14ac:dyDescent="0.2">
      <c r="A90" s="192">
        <v>89</v>
      </c>
      <c r="B90" s="144" t="s">
        <v>2224</v>
      </c>
      <c r="C90" s="119" t="s">
        <v>2948</v>
      </c>
      <c r="D90" s="261" t="s">
        <v>2285</v>
      </c>
      <c r="E90" s="261"/>
      <c r="F90" s="162" t="s">
        <v>318</v>
      </c>
      <c r="G90" s="113">
        <v>1.92</v>
      </c>
      <c r="H90" s="49"/>
      <c r="I90" s="112">
        <f>ROUND(Tabela115[[#This Row],[Količina]]*Tabela115[[#This Row],[cena/EM]],2)</f>
        <v>0</v>
      </c>
    </row>
    <row r="91" spans="1:9" ht="38.25" x14ac:dyDescent="0.2">
      <c r="A91" s="192">
        <v>90</v>
      </c>
      <c r="B91" s="144" t="s">
        <v>2224</v>
      </c>
      <c r="C91" s="119" t="s">
        <v>2949</v>
      </c>
      <c r="D91" s="261" t="s">
        <v>2286</v>
      </c>
      <c r="E91" s="261"/>
      <c r="F91" s="162" t="s">
        <v>21</v>
      </c>
      <c r="G91" s="113">
        <v>1</v>
      </c>
      <c r="H91" s="49"/>
      <c r="I91" s="112">
        <f>ROUND(Tabela115[[#This Row],[Količina]]*Tabela115[[#This Row],[cena/EM]],2)</f>
        <v>0</v>
      </c>
    </row>
    <row r="92" spans="1:9" ht="63.75" x14ac:dyDescent="0.2">
      <c r="A92" s="192">
        <v>91</v>
      </c>
      <c r="B92" s="144" t="s">
        <v>2224</v>
      </c>
      <c r="C92" s="119" t="s">
        <v>2950</v>
      </c>
      <c r="D92" s="261" t="s">
        <v>2287</v>
      </c>
      <c r="E92" s="261"/>
      <c r="F92" s="162" t="s">
        <v>21</v>
      </c>
      <c r="G92" s="113">
        <v>1</v>
      </c>
      <c r="H92" s="49"/>
      <c r="I92" s="112">
        <f>ROUND(Tabela115[[#This Row],[Količina]]*Tabela115[[#This Row],[cena/EM]],2)</f>
        <v>0</v>
      </c>
    </row>
    <row r="93" spans="1:9" ht="38.25" x14ac:dyDescent="0.2">
      <c r="A93" s="192">
        <v>92</v>
      </c>
      <c r="B93" s="144" t="s">
        <v>2224</v>
      </c>
      <c r="C93" s="119" t="s">
        <v>2951</v>
      </c>
      <c r="D93" s="261" t="s">
        <v>2288</v>
      </c>
      <c r="E93" s="261"/>
      <c r="F93" s="162" t="s">
        <v>21</v>
      </c>
      <c r="G93" s="113">
        <v>1</v>
      </c>
      <c r="H93" s="49"/>
      <c r="I93" s="112">
        <f>ROUND(Tabela115[[#This Row],[Količina]]*Tabela115[[#This Row],[cena/EM]],2)</f>
        <v>0</v>
      </c>
    </row>
    <row r="94" spans="1:9" ht="38.25" x14ac:dyDescent="0.2">
      <c r="A94" s="192">
        <v>93</v>
      </c>
      <c r="B94" s="144" t="s">
        <v>2224</v>
      </c>
      <c r="C94" s="119" t="s">
        <v>2952</v>
      </c>
      <c r="D94" s="261" t="s">
        <v>2289</v>
      </c>
      <c r="E94" s="261"/>
      <c r="F94" s="162" t="s">
        <v>318</v>
      </c>
      <c r="G94" s="113">
        <v>1</v>
      </c>
      <c r="H94" s="49"/>
      <c r="I94" s="112">
        <f>ROUND(Tabela115[[#This Row],[Količina]]*Tabela115[[#This Row],[cena/EM]],2)</f>
        <v>0</v>
      </c>
    </row>
    <row r="95" spans="1:9" ht="25.5" x14ac:dyDescent="0.2">
      <c r="A95" s="192">
        <v>94</v>
      </c>
      <c r="B95" s="144" t="s">
        <v>2224</v>
      </c>
      <c r="C95" s="119" t="s">
        <v>2953</v>
      </c>
      <c r="D95" s="261" t="s">
        <v>2290</v>
      </c>
      <c r="E95" s="261"/>
      <c r="F95" s="162" t="s">
        <v>78</v>
      </c>
      <c r="G95" s="113">
        <v>145</v>
      </c>
      <c r="H95" s="49"/>
      <c r="I95" s="112">
        <f>ROUND(Tabela115[[#This Row],[Količina]]*Tabela115[[#This Row],[cena/EM]],2)</f>
        <v>0</v>
      </c>
    </row>
    <row r="96" spans="1:9" ht="25.5" x14ac:dyDescent="0.2">
      <c r="A96" s="192">
        <v>95</v>
      </c>
      <c r="B96" s="144" t="s">
        <v>2224</v>
      </c>
      <c r="C96" s="119" t="s">
        <v>2954</v>
      </c>
      <c r="D96" s="261" t="s">
        <v>2291</v>
      </c>
      <c r="E96" s="261"/>
      <c r="F96" s="162" t="s">
        <v>78</v>
      </c>
      <c r="G96" s="113">
        <v>95</v>
      </c>
      <c r="H96" s="49"/>
      <c r="I96" s="112">
        <f>ROUND(Tabela115[[#This Row],[Količina]]*Tabela115[[#This Row],[cena/EM]],2)</f>
        <v>0</v>
      </c>
    </row>
    <row r="97" spans="1:9" ht="25.5" x14ac:dyDescent="0.2">
      <c r="A97" s="192">
        <v>96</v>
      </c>
      <c r="B97" s="144" t="s">
        <v>2224</v>
      </c>
      <c r="C97" s="119" t="s">
        <v>2955</v>
      </c>
      <c r="D97" s="261" t="s">
        <v>2292</v>
      </c>
      <c r="E97" s="261"/>
      <c r="F97" s="162" t="s">
        <v>78</v>
      </c>
      <c r="G97" s="113">
        <v>14</v>
      </c>
      <c r="H97" s="49"/>
      <c r="I97" s="112">
        <f>ROUND(Tabela115[[#This Row],[Količina]]*Tabela115[[#This Row],[cena/EM]],2)</f>
        <v>0</v>
      </c>
    </row>
    <row r="98" spans="1:9" x14ac:dyDescent="0.2">
      <c r="A98" s="192">
        <v>97</v>
      </c>
      <c r="B98" s="144" t="s">
        <v>2224</v>
      </c>
      <c r="C98" s="119" t="s">
        <v>2956</v>
      </c>
      <c r="D98" s="261" t="s">
        <v>2293</v>
      </c>
      <c r="E98" s="261"/>
      <c r="F98" s="162" t="s">
        <v>78</v>
      </c>
      <c r="G98" s="113">
        <v>145</v>
      </c>
      <c r="H98" s="49"/>
      <c r="I98" s="112">
        <f>ROUND(Tabela115[[#This Row],[Količina]]*Tabela115[[#This Row],[cena/EM]],2)</f>
        <v>0</v>
      </c>
    </row>
    <row r="99" spans="1:9" x14ac:dyDescent="0.2">
      <c r="A99" s="192">
        <v>98</v>
      </c>
      <c r="B99" s="144" t="s">
        <v>2224</v>
      </c>
      <c r="C99" s="119" t="s">
        <v>2957</v>
      </c>
      <c r="D99" s="261" t="s">
        <v>2294</v>
      </c>
      <c r="E99" s="261"/>
      <c r="F99" s="162" t="s">
        <v>23</v>
      </c>
      <c r="G99" s="113">
        <v>80</v>
      </c>
      <c r="H99" s="49"/>
      <c r="I99" s="112">
        <f>ROUND(Tabela115[[#This Row],[Količina]]*Tabela115[[#This Row],[cena/EM]],2)</f>
        <v>0</v>
      </c>
    </row>
    <row r="100" spans="1:9" ht="38.25" x14ac:dyDescent="0.2">
      <c r="A100" s="192">
        <v>99</v>
      </c>
      <c r="B100" s="144" t="s">
        <v>2224</v>
      </c>
      <c r="C100" s="119" t="s">
        <v>2958</v>
      </c>
      <c r="D100" s="261" t="s">
        <v>2295</v>
      </c>
      <c r="E100" s="261"/>
      <c r="F100" s="162" t="s">
        <v>78</v>
      </c>
      <c r="G100" s="113">
        <v>32</v>
      </c>
      <c r="H100" s="49"/>
      <c r="I100" s="112">
        <f>ROUND(Tabela115[[#This Row],[Količina]]*Tabela115[[#This Row],[cena/EM]],2)</f>
        <v>0</v>
      </c>
    </row>
    <row r="101" spans="1:9" x14ac:dyDescent="0.2">
      <c r="A101" s="192">
        <v>100</v>
      </c>
      <c r="B101" s="144" t="s">
        <v>2224</v>
      </c>
      <c r="C101" s="119" t="s">
        <v>2959</v>
      </c>
      <c r="D101" s="261" t="s">
        <v>2296</v>
      </c>
      <c r="E101" s="261"/>
      <c r="F101" s="162" t="s">
        <v>78</v>
      </c>
      <c r="G101" s="113">
        <v>32</v>
      </c>
      <c r="H101" s="49"/>
      <c r="I101" s="112">
        <f>ROUND(Tabela115[[#This Row],[Količina]]*Tabela115[[#This Row],[cena/EM]],2)</f>
        <v>0</v>
      </c>
    </row>
    <row r="102" spans="1:9" x14ac:dyDescent="0.2">
      <c r="A102" s="192">
        <v>101</v>
      </c>
      <c r="B102" s="144" t="s">
        <v>2224</v>
      </c>
      <c r="C102" s="119" t="s">
        <v>2960</v>
      </c>
      <c r="D102" s="261" t="s">
        <v>2297</v>
      </c>
      <c r="E102" s="261"/>
      <c r="F102" s="162" t="s">
        <v>318</v>
      </c>
      <c r="G102" s="113">
        <v>10</v>
      </c>
      <c r="H102" s="49"/>
      <c r="I102" s="112">
        <f>ROUND(Tabela115[[#This Row],[Količina]]*Tabela115[[#This Row],[cena/EM]],2)</f>
        <v>0</v>
      </c>
    </row>
    <row r="103" spans="1:9" ht="38.25" x14ac:dyDescent="0.2">
      <c r="A103" s="192">
        <v>102</v>
      </c>
      <c r="B103" s="144" t="s">
        <v>2224</v>
      </c>
      <c r="C103" s="119" t="s">
        <v>2961</v>
      </c>
      <c r="D103" s="261" t="s">
        <v>2298</v>
      </c>
      <c r="E103" s="261"/>
      <c r="F103" s="162" t="s">
        <v>318</v>
      </c>
      <c r="G103" s="113">
        <v>11.6</v>
      </c>
      <c r="H103" s="49"/>
      <c r="I103" s="112">
        <f>ROUND(Tabela115[[#This Row],[Količina]]*Tabela115[[#This Row],[cena/EM]],2)</f>
        <v>0</v>
      </c>
    </row>
    <row r="104" spans="1:9" ht="25.5" x14ac:dyDescent="0.2">
      <c r="A104" s="192">
        <v>103</v>
      </c>
      <c r="B104" s="144" t="s">
        <v>2224</v>
      </c>
      <c r="C104" s="119" t="s">
        <v>2962</v>
      </c>
      <c r="D104" s="261" t="s">
        <v>2299</v>
      </c>
      <c r="E104" s="261"/>
      <c r="F104" s="162" t="s">
        <v>318</v>
      </c>
      <c r="G104" s="113">
        <v>11.6</v>
      </c>
      <c r="H104" s="49"/>
      <c r="I104" s="112">
        <f>ROUND(Tabela115[[#This Row],[Količina]]*Tabela115[[#This Row],[cena/EM]],2)</f>
        <v>0</v>
      </c>
    </row>
    <row r="105" spans="1:9" ht="51" x14ac:dyDescent="0.2">
      <c r="A105" s="192">
        <v>104</v>
      </c>
      <c r="B105" s="144" t="s">
        <v>2224</v>
      </c>
      <c r="C105" s="119" t="s">
        <v>2963</v>
      </c>
      <c r="D105" s="261" t="s">
        <v>2300</v>
      </c>
      <c r="E105" s="261"/>
      <c r="F105" s="162" t="s">
        <v>21</v>
      </c>
      <c r="G105" s="113">
        <v>4</v>
      </c>
      <c r="H105" s="49"/>
      <c r="I105" s="112">
        <f>ROUND(Tabela115[[#This Row],[Količina]]*Tabela115[[#This Row],[cena/EM]],2)</f>
        <v>0</v>
      </c>
    </row>
    <row r="106" spans="1:9" ht="38.25" x14ac:dyDescent="0.2">
      <c r="A106" s="192">
        <v>105</v>
      </c>
      <c r="B106" s="144" t="s">
        <v>2224</v>
      </c>
      <c r="C106" s="119" t="s">
        <v>2964</v>
      </c>
      <c r="D106" s="261" t="s">
        <v>2301</v>
      </c>
      <c r="E106" s="261"/>
      <c r="F106" s="162" t="s">
        <v>318</v>
      </c>
      <c r="G106" s="113">
        <v>12.6</v>
      </c>
      <c r="H106" s="49"/>
      <c r="I106" s="112">
        <f>ROUND(Tabela115[[#This Row],[Količina]]*Tabela115[[#This Row],[cena/EM]],2)</f>
        <v>0</v>
      </c>
    </row>
    <row r="107" spans="1:9" ht="25.5" x14ac:dyDescent="0.2">
      <c r="A107" s="192">
        <v>106</v>
      </c>
      <c r="B107" s="144" t="s">
        <v>2224</v>
      </c>
      <c r="C107" s="119" t="s">
        <v>2965</v>
      </c>
      <c r="D107" s="261" t="s">
        <v>2302</v>
      </c>
      <c r="E107" s="261"/>
      <c r="F107" s="162" t="s">
        <v>21</v>
      </c>
      <c r="G107" s="113">
        <v>10</v>
      </c>
      <c r="H107" s="49"/>
      <c r="I107" s="112">
        <f>ROUND(Tabela115[[#This Row],[Količina]]*Tabela115[[#This Row],[cena/EM]],2)</f>
        <v>0</v>
      </c>
    </row>
    <row r="108" spans="1:9" ht="25.5" x14ac:dyDescent="0.2">
      <c r="A108" s="192">
        <v>107</v>
      </c>
      <c r="B108" s="144" t="s">
        <v>2224</v>
      </c>
      <c r="C108" s="119" t="s">
        <v>2966</v>
      </c>
      <c r="D108" s="261" t="s">
        <v>2303</v>
      </c>
      <c r="E108" s="261"/>
      <c r="F108" s="162" t="s">
        <v>23</v>
      </c>
      <c r="G108" s="113">
        <v>30</v>
      </c>
      <c r="H108" s="49"/>
      <c r="I108" s="112">
        <f>ROUND(Tabela115[[#This Row],[Količina]]*Tabela115[[#This Row],[cena/EM]],2)</f>
        <v>0</v>
      </c>
    </row>
    <row r="109" spans="1:9" ht="38.25" x14ac:dyDescent="0.2">
      <c r="A109" s="192">
        <v>108</v>
      </c>
      <c r="B109" s="144" t="s">
        <v>2224</v>
      </c>
      <c r="C109" s="119" t="s">
        <v>2967</v>
      </c>
      <c r="D109" s="261" t="s">
        <v>2304</v>
      </c>
      <c r="E109" s="261"/>
      <c r="F109" s="162" t="s">
        <v>23</v>
      </c>
      <c r="G109" s="113">
        <v>30</v>
      </c>
      <c r="H109" s="49"/>
      <c r="I109" s="112">
        <f>ROUND(Tabela115[[#This Row],[Količina]]*Tabela115[[#This Row],[cena/EM]],2)</f>
        <v>0</v>
      </c>
    </row>
    <row r="110" spans="1:9" ht="25.5" x14ac:dyDescent="0.2">
      <c r="A110" s="192">
        <v>109</v>
      </c>
      <c r="B110" s="144" t="s">
        <v>2224</v>
      </c>
      <c r="C110" s="119" t="s">
        <v>2968</v>
      </c>
      <c r="D110" s="261" t="s">
        <v>2305</v>
      </c>
      <c r="E110" s="261"/>
      <c r="F110" s="162" t="s">
        <v>78</v>
      </c>
      <c r="G110" s="113">
        <v>30</v>
      </c>
      <c r="H110" s="49"/>
      <c r="I110" s="112">
        <f>ROUND(Tabela115[[#This Row],[Količina]]*Tabela115[[#This Row],[cena/EM]],2)</f>
        <v>0</v>
      </c>
    </row>
    <row r="111" spans="1:9" ht="25.5" x14ac:dyDescent="0.2">
      <c r="A111" s="192">
        <v>110</v>
      </c>
      <c r="B111" s="144" t="s">
        <v>2224</v>
      </c>
      <c r="C111" s="119" t="s">
        <v>2969</v>
      </c>
      <c r="D111" s="261" t="s">
        <v>2306</v>
      </c>
      <c r="E111" s="261"/>
      <c r="F111" s="162" t="s">
        <v>318</v>
      </c>
      <c r="G111" s="113">
        <v>6.3</v>
      </c>
      <c r="H111" s="49"/>
      <c r="I111" s="112">
        <f>ROUND(Tabela115[[#This Row],[Količina]]*Tabela115[[#This Row],[cena/EM]],2)</f>
        <v>0</v>
      </c>
    </row>
    <row r="112" spans="1:9" ht="25.5" x14ac:dyDescent="0.2">
      <c r="A112" s="192">
        <v>111</v>
      </c>
      <c r="B112" s="144" t="s">
        <v>2224</v>
      </c>
      <c r="C112" s="119" t="s">
        <v>2970</v>
      </c>
      <c r="D112" s="261" t="s">
        <v>2307</v>
      </c>
      <c r="E112" s="261"/>
      <c r="F112" s="162" t="s">
        <v>23</v>
      </c>
      <c r="G112" s="113">
        <v>40</v>
      </c>
      <c r="H112" s="49"/>
      <c r="I112" s="112">
        <f>ROUND(Tabela115[[#This Row],[Količina]]*Tabela115[[#This Row],[cena/EM]],2)</f>
        <v>0</v>
      </c>
    </row>
    <row r="113" spans="1:9" x14ac:dyDescent="0.2">
      <c r="A113" s="192">
        <v>112</v>
      </c>
      <c r="B113" s="144" t="s">
        <v>2224</v>
      </c>
      <c r="C113" s="119" t="s">
        <v>2971</v>
      </c>
      <c r="D113" s="261" t="s">
        <v>2308</v>
      </c>
      <c r="E113" s="261"/>
      <c r="F113" s="162" t="s">
        <v>78</v>
      </c>
      <c r="G113" s="113">
        <v>63</v>
      </c>
      <c r="H113" s="49"/>
      <c r="I113" s="112">
        <f>ROUND(Tabela115[[#This Row],[Količina]]*Tabela115[[#This Row],[cena/EM]],2)</f>
        <v>0</v>
      </c>
    </row>
    <row r="114" spans="1:9" x14ac:dyDescent="0.2">
      <c r="A114" s="192">
        <v>113</v>
      </c>
      <c r="B114" s="144" t="s">
        <v>2224</v>
      </c>
      <c r="C114" s="119" t="s">
        <v>2972</v>
      </c>
      <c r="D114" s="261" t="s">
        <v>2309</v>
      </c>
      <c r="E114" s="261"/>
      <c r="F114" s="162" t="s">
        <v>1009</v>
      </c>
      <c r="G114" s="113">
        <v>5</v>
      </c>
      <c r="H114" s="49"/>
      <c r="I114" s="112">
        <f>ROUND(Tabela115[[#This Row],[Količina]]*Tabela115[[#This Row],[cena/EM]],2)</f>
        <v>0</v>
      </c>
    </row>
    <row r="115" spans="1:9" x14ac:dyDescent="0.2">
      <c r="A115" s="192">
        <v>114</v>
      </c>
      <c r="B115" s="144" t="s">
        <v>2224</v>
      </c>
      <c r="C115" s="119" t="s">
        <v>2973</v>
      </c>
      <c r="D115" s="261" t="s">
        <v>2310</v>
      </c>
      <c r="E115" s="261"/>
      <c r="F115" s="162" t="s">
        <v>23</v>
      </c>
      <c r="G115" s="113">
        <v>10</v>
      </c>
      <c r="H115" s="49"/>
      <c r="I115" s="112">
        <f>ROUND(Tabela115[[#This Row],[Količina]]*Tabela115[[#This Row],[cena/EM]],2)</f>
        <v>0</v>
      </c>
    </row>
    <row r="116" spans="1:9" ht="25.5" x14ac:dyDescent="0.2">
      <c r="A116" s="192">
        <v>115</v>
      </c>
      <c r="B116" s="144" t="s">
        <v>2224</v>
      </c>
      <c r="C116" s="119" t="s">
        <v>2974</v>
      </c>
      <c r="D116" s="261" t="s">
        <v>2311</v>
      </c>
      <c r="E116" s="261"/>
      <c r="F116" s="162" t="s">
        <v>23</v>
      </c>
      <c r="G116" s="113">
        <v>10</v>
      </c>
      <c r="H116" s="49"/>
      <c r="I116" s="112">
        <f>ROUND(Tabela115[[#This Row],[Količina]]*Tabela115[[#This Row],[cena/EM]],2)</f>
        <v>0</v>
      </c>
    </row>
    <row r="117" spans="1:9" ht="25.5" x14ac:dyDescent="0.2">
      <c r="A117" s="192">
        <v>116</v>
      </c>
      <c r="B117" s="144" t="s">
        <v>2224</v>
      </c>
      <c r="C117" s="119" t="s">
        <v>2975</v>
      </c>
      <c r="D117" s="261" t="s">
        <v>2312</v>
      </c>
      <c r="E117" s="261"/>
      <c r="F117" s="162" t="s">
        <v>23</v>
      </c>
      <c r="G117" s="113">
        <v>10</v>
      </c>
      <c r="H117" s="49"/>
      <c r="I117" s="112">
        <f>ROUND(Tabela115[[#This Row],[Količina]]*Tabela115[[#This Row],[cena/EM]],2)</f>
        <v>0</v>
      </c>
    </row>
    <row r="118" spans="1:9" ht="38.25" x14ac:dyDescent="0.2">
      <c r="A118" s="192">
        <v>117</v>
      </c>
      <c r="B118" s="144" t="s">
        <v>2224</v>
      </c>
      <c r="C118" s="119" t="s">
        <v>2976</v>
      </c>
      <c r="D118" s="261" t="s">
        <v>2313</v>
      </c>
      <c r="E118" s="261"/>
      <c r="F118" s="162" t="s">
        <v>23</v>
      </c>
      <c r="G118" s="113">
        <v>10</v>
      </c>
      <c r="H118" s="49"/>
      <c r="I118" s="112">
        <f>ROUND(Tabela115[[#This Row],[Količina]]*Tabela115[[#This Row],[cena/EM]],2)</f>
        <v>0</v>
      </c>
    </row>
    <row r="119" spans="1:9" x14ac:dyDescent="0.2">
      <c r="A119" s="192">
        <v>118</v>
      </c>
      <c r="B119" s="277" t="s">
        <v>2224</v>
      </c>
      <c r="C119" s="277" t="s">
        <v>2228</v>
      </c>
      <c r="D119" s="103" t="s">
        <v>2868</v>
      </c>
      <c r="E119" s="103"/>
      <c r="F119" s="278">
        <f>SUM(I120:I130)</f>
        <v>0</v>
      </c>
      <c r="G119" s="279"/>
      <c r="H119" s="279"/>
      <c r="I119" s="279"/>
    </row>
    <row r="120" spans="1:9" ht="25.5" x14ac:dyDescent="0.2">
      <c r="A120" s="192">
        <v>119</v>
      </c>
      <c r="B120" s="144" t="s">
        <v>2224</v>
      </c>
      <c r="C120" s="280" t="s">
        <v>2247</v>
      </c>
      <c r="D120" s="261" t="s">
        <v>2314</v>
      </c>
      <c r="E120" s="261"/>
      <c r="F120" s="162" t="s">
        <v>1043</v>
      </c>
      <c r="G120" s="113">
        <v>365</v>
      </c>
      <c r="H120" s="49"/>
      <c r="I120" s="112">
        <f>ROUND(Tabela115[[#This Row],[Količina]]*Tabela115[[#This Row],[cena/EM]],2)</f>
        <v>0</v>
      </c>
    </row>
    <row r="121" spans="1:9" ht="25.5" x14ac:dyDescent="0.2">
      <c r="A121" s="192">
        <v>120</v>
      </c>
      <c r="B121" s="144" t="s">
        <v>2224</v>
      </c>
      <c r="C121" s="280" t="s">
        <v>2248</v>
      </c>
      <c r="D121" s="261" t="s">
        <v>2315</v>
      </c>
      <c r="E121" s="261"/>
      <c r="F121" s="162" t="s">
        <v>1043</v>
      </c>
      <c r="G121" s="113">
        <v>365</v>
      </c>
      <c r="H121" s="49"/>
      <c r="I121" s="112">
        <f>ROUND(Tabela115[[#This Row],[Količina]]*Tabela115[[#This Row],[cena/EM]],2)</f>
        <v>0</v>
      </c>
    </row>
    <row r="122" spans="1:9" ht="25.5" x14ac:dyDescent="0.2">
      <c r="A122" s="192">
        <v>121</v>
      </c>
      <c r="B122" s="144" t="s">
        <v>2224</v>
      </c>
      <c r="C122" s="280" t="s">
        <v>2250</v>
      </c>
      <c r="D122" s="261" t="s">
        <v>2316</v>
      </c>
      <c r="E122" s="261"/>
      <c r="F122" s="162" t="s">
        <v>21</v>
      </c>
      <c r="G122" s="113">
        <v>2</v>
      </c>
      <c r="H122" s="49"/>
      <c r="I122" s="112">
        <f>ROUND(Tabela115[[#This Row],[Količina]]*Tabela115[[#This Row],[cena/EM]],2)</f>
        <v>0</v>
      </c>
    </row>
    <row r="123" spans="1:9" x14ac:dyDescent="0.2">
      <c r="A123" s="192">
        <v>122</v>
      </c>
      <c r="B123" s="144" t="s">
        <v>2224</v>
      </c>
      <c r="C123" s="280" t="s">
        <v>2251</v>
      </c>
      <c r="D123" s="261" t="s">
        <v>2317</v>
      </c>
      <c r="E123" s="261"/>
      <c r="F123" s="162" t="s">
        <v>24</v>
      </c>
      <c r="G123" s="113">
        <v>1</v>
      </c>
      <c r="H123" s="49"/>
      <c r="I123" s="112">
        <f>ROUND(Tabela115[[#This Row],[Količina]]*Tabela115[[#This Row],[cena/EM]],2)</f>
        <v>0</v>
      </c>
    </row>
    <row r="124" spans="1:9" x14ac:dyDescent="0.2">
      <c r="A124" s="192">
        <v>123</v>
      </c>
      <c r="B124" s="144" t="s">
        <v>2224</v>
      </c>
      <c r="C124" s="280" t="s">
        <v>2252</v>
      </c>
      <c r="D124" s="261" t="s">
        <v>2318</v>
      </c>
      <c r="E124" s="261"/>
      <c r="F124" s="162" t="s">
        <v>21</v>
      </c>
      <c r="G124" s="113">
        <v>2</v>
      </c>
      <c r="H124" s="49"/>
      <c r="I124" s="112">
        <f>ROUND(Tabela115[[#This Row],[Količina]]*Tabela115[[#This Row],[cena/EM]],2)</f>
        <v>0</v>
      </c>
    </row>
    <row r="125" spans="1:9" x14ac:dyDescent="0.2">
      <c r="A125" s="192">
        <v>124</v>
      </c>
      <c r="B125" s="144" t="s">
        <v>2224</v>
      </c>
      <c r="C125" s="280" t="s">
        <v>2253</v>
      </c>
      <c r="D125" s="261" t="s">
        <v>2319</v>
      </c>
      <c r="E125" s="261"/>
      <c r="F125" s="162" t="s">
        <v>21</v>
      </c>
      <c r="G125" s="113">
        <v>2</v>
      </c>
      <c r="H125" s="49"/>
      <c r="I125" s="112">
        <f>ROUND(Tabela115[[#This Row],[Količina]]*Tabela115[[#This Row],[cena/EM]],2)</f>
        <v>0</v>
      </c>
    </row>
    <row r="126" spans="1:9" x14ac:dyDescent="0.2">
      <c r="A126" s="192">
        <v>125</v>
      </c>
      <c r="B126" s="144" t="s">
        <v>2224</v>
      </c>
      <c r="C126" s="280" t="s">
        <v>2977</v>
      </c>
      <c r="D126" s="261" t="s">
        <v>2320</v>
      </c>
      <c r="E126" s="261"/>
      <c r="F126" s="162" t="s">
        <v>24</v>
      </c>
      <c r="G126" s="113">
        <v>1</v>
      </c>
      <c r="H126" s="49"/>
      <c r="I126" s="112">
        <f>ROUND(Tabela115[[#This Row],[Količina]]*Tabela115[[#This Row],[cena/EM]],2)</f>
        <v>0</v>
      </c>
    </row>
    <row r="127" spans="1:9" ht="318.75" x14ac:dyDescent="0.2">
      <c r="A127" s="192">
        <v>126</v>
      </c>
      <c r="B127" s="144" t="s">
        <v>2224</v>
      </c>
      <c r="C127" s="280" t="s">
        <v>2978</v>
      </c>
      <c r="D127" s="261" t="s">
        <v>2979</v>
      </c>
      <c r="E127" s="261"/>
      <c r="F127" s="162" t="s">
        <v>24</v>
      </c>
      <c r="G127" s="113">
        <v>1</v>
      </c>
      <c r="H127" s="49"/>
      <c r="I127" s="112">
        <f>ROUND(Tabela115[[#This Row],[Količina]]*Tabela115[[#This Row],[cena/EM]],2)</f>
        <v>0</v>
      </c>
    </row>
    <row r="128" spans="1:9" ht="63.75" x14ac:dyDescent="0.2">
      <c r="A128" s="192">
        <v>127</v>
      </c>
      <c r="B128" s="144" t="s">
        <v>2224</v>
      </c>
      <c r="C128" s="280" t="s">
        <v>2980</v>
      </c>
      <c r="D128" s="261" t="s">
        <v>2981</v>
      </c>
      <c r="E128" s="261"/>
      <c r="F128" s="162" t="s">
        <v>24</v>
      </c>
      <c r="G128" s="113">
        <v>1</v>
      </c>
      <c r="H128" s="49"/>
      <c r="I128" s="112">
        <f>ROUND(Tabela115[[#This Row],[Količina]]*Tabela115[[#This Row],[cena/EM]],2)</f>
        <v>0</v>
      </c>
    </row>
    <row r="129" spans="1:9" x14ac:dyDescent="0.2">
      <c r="A129" s="192">
        <v>128</v>
      </c>
      <c r="B129" s="144" t="s">
        <v>2224</v>
      </c>
      <c r="C129" s="280" t="s">
        <v>2982</v>
      </c>
      <c r="D129" s="261" t="s">
        <v>2320</v>
      </c>
      <c r="E129" s="261"/>
      <c r="F129" s="162" t="s">
        <v>24</v>
      </c>
      <c r="G129" s="113">
        <v>1</v>
      </c>
      <c r="H129" s="49"/>
      <c r="I129" s="112">
        <f>ROUND(Tabela115[[#This Row],[Količina]]*Tabela115[[#This Row],[cena/EM]],2)</f>
        <v>0</v>
      </c>
    </row>
    <row r="130" spans="1:9" ht="25.5" x14ac:dyDescent="0.2">
      <c r="A130" s="192">
        <v>129</v>
      </c>
      <c r="B130" s="281" t="s">
        <v>2224</v>
      </c>
      <c r="C130" s="282" t="s">
        <v>2983</v>
      </c>
      <c r="D130" s="283" t="s">
        <v>2321</v>
      </c>
      <c r="E130" s="283"/>
      <c r="F130" s="286" t="s">
        <v>1009</v>
      </c>
      <c r="G130" s="127">
        <v>1</v>
      </c>
      <c r="H130" s="49"/>
      <c r="I130" s="128">
        <f>ROUND(Tabela115[[#This Row],[Količina]]*Tabela115[[#This Row],[cena/EM]],2)</f>
        <v>0</v>
      </c>
    </row>
  </sheetData>
  <sheetProtection algorithmName="SHA-512" hashValue="WihuiviOG79gLXFSD87BOiNtsT4Bs91RUruxhbYv/edpMJ8ZRpt58l15EftsQv5Ztn/KxJ/Doi50fQXtMg1Smg==" saltValue="G6aK34bZ7sz+V5I7pARr1g==" spinCount="100000" sheet="1" objects="1" scenarios="1"/>
  <conditionalFormatting sqref="H17:H118 H120:H130">
    <cfRule type="containsBlanks" dxfId="128" priority="2">
      <formula>LEN(TRIM(H17))=0</formula>
    </cfRule>
  </conditionalFormatting>
  <dataValidations count="1">
    <dataValidation type="custom" allowBlank="1" showInputMessage="1" showErrorMessage="1" errorTitle="Preverite vnos" error="Ceno na EM je potrebno vnesti zaokroženo  na dve decimalni mesti." sqref="H1 H17:H118 H120:H1048576" xr:uid="{00000000-0002-0000-0600-000000000000}">
      <formula1>H1=ROUND(H1,2)</formula1>
    </dataValidation>
  </dataValidation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41"/>
  <sheetViews>
    <sheetView zoomScale="106" zoomScaleNormal="106" workbookViewId="0">
      <selection activeCell="D2" sqref="D2"/>
    </sheetView>
  </sheetViews>
  <sheetFormatPr defaultColWidth="9.140625" defaultRowHeight="12.75" x14ac:dyDescent="0.25"/>
  <cols>
    <col min="1" max="1" width="7.28515625" style="11" bestFit="1" customWidth="1"/>
    <col min="2" max="2" width="8" style="14" customWidth="1"/>
    <col min="3" max="3" width="10.7109375" style="12" bestFit="1" customWidth="1"/>
    <col min="4" max="4" width="65.7109375" style="13" customWidth="1"/>
    <col min="5" max="5" width="40.7109375" style="11" customWidth="1"/>
    <col min="6" max="6" width="15.7109375" style="15" customWidth="1"/>
    <col min="7" max="7" width="12.7109375" style="11" customWidth="1"/>
    <col min="8" max="8" width="12.7109375" style="16" customWidth="1"/>
    <col min="9" max="9" width="15.7109375" style="11" customWidth="1"/>
    <col min="10" max="16384" width="9.140625" style="11"/>
  </cols>
  <sheetData>
    <row r="1" spans="1:9" s="10" customFormat="1" x14ac:dyDescent="0.25">
      <c r="A1" s="84" t="s">
        <v>0</v>
      </c>
      <c r="B1" s="85" t="s">
        <v>14</v>
      </c>
      <c r="C1" s="85" t="s">
        <v>15</v>
      </c>
      <c r="D1" s="86" t="s">
        <v>16</v>
      </c>
      <c r="E1" s="84" t="s">
        <v>17</v>
      </c>
      <c r="F1" s="87" t="s">
        <v>18</v>
      </c>
      <c r="G1" s="84" t="s">
        <v>19</v>
      </c>
      <c r="H1" s="87" t="s">
        <v>20</v>
      </c>
      <c r="I1" s="84" t="s">
        <v>13</v>
      </c>
    </row>
    <row r="2" spans="1:9" x14ac:dyDescent="0.25">
      <c r="A2" s="88">
        <v>1</v>
      </c>
      <c r="B2" s="136" t="s">
        <v>28</v>
      </c>
      <c r="C2" s="90" t="s">
        <v>29</v>
      </c>
      <c r="D2" s="91" t="s">
        <v>30</v>
      </c>
      <c r="E2" s="92"/>
      <c r="F2" s="93">
        <f>ROUND(F3+F7+F95+F130,2)</f>
        <v>0</v>
      </c>
      <c r="G2" s="94"/>
      <c r="H2" s="93"/>
      <c r="I2" s="95"/>
    </row>
    <row r="3" spans="1:9" x14ac:dyDescent="0.25">
      <c r="A3" s="88">
        <v>2</v>
      </c>
      <c r="B3" s="137" t="s">
        <v>28</v>
      </c>
      <c r="C3" s="61" t="s">
        <v>31</v>
      </c>
      <c r="D3" s="97" t="s">
        <v>26</v>
      </c>
      <c r="E3" s="98"/>
      <c r="F3" s="62">
        <f>ROUND(SUM(F4:F4),2)</f>
        <v>0</v>
      </c>
      <c r="G3" s="62"/>
      <c r="H3" s="62"/>
      <c r="I3" s="99"/>
    </row>
    <row r="4" spans="1:9" x14ac:dyDescent="0.25">
      <c r="A4" s="88">
        <v>3</v>
      </c>
      <c r="B4" s="138" t="s">
        <v>28</v>
      </c>
      <c r="C4" s="131" t="s">
        <v>32</v>
      </c>
      <c r="D4" s="139" t="s">
        <v>26</v>
      </c>
      <c r="E4" s="140"/>
      <c r="F4" s="132">
        <f>ROUND(F5,2)</f>
        <v>0</v>
      </c>
      <c r="G4" s="132"/>
      <c r="H4" s="132"/>
      <c r="I4" s="141"/>
    </row>
    <row r="5" spans="1:9" x14ac:dyDescent="0.25">
      <c r="A5" s="88">
        <v>4</v>
      </c>
      <c r="B5" s="142" t="s">
        <v>28</v>
      </c>
      <c r="C5" s="101" t="s">
        <v>32</v>
      </c>
      <c r="D5" s="102" t="s">
        <v>26</v>
      </c>
      <c r="E5" s="143"/>
      <c r="F5" s="104">
        <f>ROUND(SUM(I6),2)</f>
        <v>0</v>
      </c>
      <c r="G5" s="105"/>
      <c r="H5" s="79"/>
      <c r="I5" s="79"/>
    </row>
    <row r="6" spans="1:9" x14ac:dyDescent="0.25">
      <c r="A6" s="88">
        <v>5</v>
      </c>
      <c r="B6" s="144" t="s">
        <v>28</v>
      </c>
      <c r="C6" s="107" t="s">
        <v>33</v>
      </c>
      <c r="D6" s="115" t="s">
        <v>34</v>
      </c>
      <c r="E6" s="109"/>
      <c r="F6" s="145" t="s">
        <v>23</v>
      </c>
      <c r="G6" s="112">
        <v>290</v>
      </c>
      <c r="H6" s="49"/>
      <c r="I6" s="112">
        <f>ROUND(Tabela13[[#This Row],[Količina]]*Tabela13[[#This Row],[cena/EM]],2)</f>
        <v>0</v>
      </c>
    </row>
    <row r="7" spans="1:9" x14ac:dyDescent="0.25">
      <c r="A7" s="88">
        <v>6</v>
      </c>
      <c r="B7" s="137" t="s">
        <v>28</v>
      </c>
      <c r="C7" s="61" t="s">
        <v>35</v>
      </c>
      <c r="D7" s="97" t="s">
        <v>36</v>
      </c>
      <c r="E7" s="98"/>
      <c r="F7" s="62">
        <f>ROUND(SUM(F8:F8),2)</f>
        <v>0</v>
      </c>
      <c r="G7" s="62"/>
      <c r="H7" s="62"/>
      <c r="I7" s="99"/>
    </row>
    <row r="8" spans="1:9" x14ac:dyDescent="0.25">
      <c r="A8" s="88">
        <v>7</v>
      </c>
      <c r="B8" s="138" t="s">
        <v>28</v>
      </c>
      <c r="C8" s="131" t="s">
        <v>37</v>
      </c>
      <c r="D8" s="139" t="s">
        <v>36</v>
      </c>
      <c r="E8" s="140"/>
      <c r="F8" s="132">
        <f>ROUND(F9,2)</f>
        <v>0</v>
      </c>
      <c r="G8" s="132"/>
      <c r="H8" s="132"/>
      <c r="I8" s="141"/>
    </row>
    <row r="9" spans="1:9" x14ac:dyDescent="0.25">
      <c r="A9" s="88">
        <v>8</v>
      </c>
      <c r="B9" s="142" t="s">
        <v>28</v>
      </c>
      <c r="C9" s="101" t="s">
        <v>37</v>
      </c>
      <c r="D9" s="102" t="s">
        <v>36</v>
      </c>
      <c r="E9" s="143"/>
      <c r="F9" s="104">
        <f>ROUND(SUM(I10:I94),2)</f>
        <v>0</v>
      </c>
      <c r="G9" s="105"/>
      <c r="H9" s="105"/>
      <c r="I9" s="79"/>
    </row>
    <row r="10" spans="1:9" ht="30" customHeight="1" x14ac:dyDescent="0.25">
      <c r="A10" s="88">
        <v>9</v>
      </c>
      <c r="B10" s="144" t="s">
        <v>28</v>
      </c>
      <c r="C10" s="107" t="s">
        <v>38</v>
      </c>
      <c r="D10" s="185" t="s">
        <v>39</v>
      </c>
      <c r="E10" s="109"/>
      <c r="F10" s="110" t="s">
        <v>24</v>
      </c>
      <c r="G10" s="111">
        <v>1</v>
      </c>
      <c r="H10" s="49"/>
      <c r="I10" s="112">
        <f>ROUND(Tabela13[[#This Row],[Količina]]*Tabela13[[#This Row],[cena/EM]],2)</f>
        <v>0</v>
      </c>
    </row>
    <row r="11" spans="1:9" ht="30" customHeight="1" x14ac:dyDescent="0.25">
      <c r="A11" s="88">
        <v>10</v>
      </c>
      <c r="B11" s="144" t="s">
        <v>28</v>
      </c>
      <c r="C11" s="107" t="s">
        <v>40</v>
      </c>
      <c r="D11" s="115" t="s">
        <v>41</v>
      </c>
      <c r="E11" s="109"/>
      <c r="F11" s="110" t="s">
        <v>24</v>
      </c>
      <c r="G11" s="111">
        <v>1</v>
      </c>
      <c r="H11" s="49"/>
      <c r="I11" s="112">
        <f>ROUND(Tabela13[[#This Row],[Količina]]*Tabela13[[#This Row],[cena/EM]],2)</f>
        <v>0</v>
      </c>
    </row>
    <row r="12" spans="1:9" x14ac:dyDescent="0.25">
      <c r="A12" s="88">
        <v>11</v>
      </c>
      <c r="B12" s="144" t="s">
        <v>28</v>
      </c>
      <c r="C12" s="107" t="s">
        <v>42</v>
      </c>
      <c r="D12" s="115" t="s">
        <v>43</v>
      </c>
      <c r="E12" s="109"/>
      <c r="F12" s="110" t="s">
        <v>24</v>
      </c>
      <c r="G12" s="111">
        <v>1</v>
      </c>
      <c r="H12" s="49"/>
      <c r="I12" s="112">
        <f>ROUND(Tabela13[[#This Row],[Količina]]*Tabela13[[#This Row],[cena/EM]],2)</f>
        <v>0</v>
      </c>
    </row>
    <row r="13" spans="1:9" x14ac:dyDescent="0.25">
      <c r="A13" s="88">
        <v>12</v>
      </c>
      <c r="B13" s="144" t="s">
        <v>28</v>
      </c>
      <c r="C13" s="107" t="s">
        <v>44</v>
      </c>
      <c r="D13" s="115" t="s">
        <v>45</v>
      </c>
      <c r="E13" s="109"/>
      <c r="F13" s="110" t="s">
        <v>21</v>
      </c>
      <c r="G13" s="111">
        <v>5</v>
      </c>
      <c r="H13" s="49"/>
      <c r="I13" s="112">
        <f>ROUND(Tabela13[[#This Row],[Količina]]*Tabela13[[#This Row],[cena/EM]],2)</f>
        <v>0</v>
      </c>
    </row>
    <row r="14" spans="1:9" ht="30" customHeight="1" x14ac:dyDescent="0.25">
      <c r="A14" s="88">
        <v>13</v>
      </c>
      <c r="B14" s="144" t="s">
        <v>28</v>
      </c>
      <c r="C14" s="107" t="s">
        <v>46</v>
      </c>
      <c r="D14" s="115" t="s">
        <v>47</v>
      </c>
      <c r="E14" s="109"/>
      <c r="F14" s="110" t="s">
        <v>21</v>
      </c>
      <c r="G14" s="111">
        <v>2</v>
      </c>
      <c r="H14" s="49"/>
      <c r="I14" s="112">
        <f>ROUND(Tabela13[[#This Row],[Količina]]*Tabela13[[#This Row],[cena/EM]],2)</f>
        <v>0</v>
      </c>
    </row>
    <row r="15" spans="1:9" x14ac:dyDescent="0.25">
      <c r="A15" s="88">
        <v>14</v>
      </c>
      <c r="B15" s="144" t="s">
        <v>28</v>
      </c>
      <c r="C15" s="107" t="s">
        <v>48</v>
      </c>
      <c r="D15" s="115" t="s">
        <v>49</v>
      </c>
      <c r="E15" s="109"/>
      <c r="F15" s="110" t="s">
        <v>23</v>
      </c>
      <c r="G15" s="287">
        <v>140</v>
      </c>
      <c r="H15" s="49"/>
      <c r="I15" s="112">
        <f>ROUND(Tabela13[[#This Row],[Količina]]*Tabela13[[#This Row],[cena/EM]],2)</f>
        <v>0</v>
      </c>
    </row>
    <row r="16" spans="1:9" x14ac:dyDescent="0.25">
      <c r="A16" s="88">
        <v>15</v>
      </c>
      <c r="B16" s="144" t="s">
        <v>28</v>
      </c>
      <c r="C16" s="107" t="s">
        <v>50</v>
      </c>
      <c r="D16" s="115" t="s">
        <v>51</v>
      </c>
      <c r="E16" s="109"/>
      <c r="F16" s="110" t="s">
        <v>21</v>
      </c>
      <c r="G16" s="287">
        <v>3</v>
      </c>
      <c r="H16" s="49"/>
      <c r="I16" s="112">
        <f>ROUND(Tabela13[[#This Row],[Količina]]*Tabela13[[#This Row],[cena/EM]],2)</f>
        <v>0</v>
      </c>
    </row>
    <row r="17" spans="1:9" ht="30" customHeight="1" x14ac:dyDescent="0.25">
      <c r="A17" s="88">
        <v>16</v>
      </c>
      <c r="B17" s="144" t="s">
        <v>28</v>
      </c>
      <c r="C17" s="107" t="s">
        <v>52</v>
      </c>
      <c r="D17" s="115" t="s">
        <v>53</v>
      </c>
      <c r="E17" s="109" t="s">
        <v>54</v>
      </c>
      <c r="F17" s="110" t="s">
        <v>23</v>
      </c>
      <c r="G17" s="287">
        <v>26</v>
      </c>
      <c r="H17" s="49"/>
      <c r="I17" s="112">
        <f>ROUND(Tabela13[[#This Row],[Količina]]*Tabela13[[#This Row],[cena/EM]],2)</f>
        <v>0</v>
      </c>
    </row>
    <row r="18" spans="1:9" ht="30" customHeight="1" x14ac:dyDescent="0.25">
      <c r="A18" s="88">
        <v>17</v>
      </c>
      <c r="B18" s="144" t="s">
        <v>28</v>
      </c>
      <c r="C18" s="107" t="s">
        <v>55</v>
      </c>
      <c r="D18" s="185" t="s">
        <v>56</v>
      </c>
      <c r="E18" s="109" t="s">
        <v>57</v>
      </c>
      <c r="F18" s="110" t="s">
        <v>23</v>
      </c>
      <c r="G18" s="287">
        <v>18</v>
      </c>
      <c r="H18" s="49"/>
      <c r="I18" s="112">
        <f>ROUND(Tabela13[[#This Row],[Količina]]*Tabela13[[#This Row],[cena/EM]],2)</f>
        <v>0</v>
      </c>
    </row>
    <row r="19" spans="1:9" ht="30" customHeight="1" x14ac:dyDescent="0.25">
      <c r="A19" s="88">
        <v>18</v>
      </c>
      <c r="B19" s="144" t="s">
        <v>28</v>
      </c>
      <c r="C19" s="107" t="s">
        <v>58</v>
      </c>
      <c r="D19" s="115" t="s">
        <v>59</v>
      </c>
      <c r="E19" s="109" t="s">
        <v>60</v>
      </c>
      <c r="F19" s="110" t="s">
        <v>23</v>
      </c>
      <c r="G19" s="287">
        <v>18</v>
      </c>
      <c r="H19" s="49"/>
      <c r="I19" s="112">
        <f>ROUND(Tabela13[[#This Row],[Količina]]*Tabela13[[#This Row],[cena/EM]],2)</f>
        <v>0</v>
      </c>
    </row>
    <row r="20" spans="1:9" ht="30" customHeight="1" x14ac:dyDescent="0.25">
      <c r="A20" s="88">
        <v>19</v>
      </c>
      <c r="B20" s="144" t="s">
        <v>28</v>
      </c>
      <c r="C20" s="107" t="s">
        <v>61</v>
      </c>
      <c r="D20" s="115" t="s">
        <v>62</v>
      </c>
      <c r="E20" s="109"/>
      <c r="F20" s="110" t="s">
        <v>23</v>
      </c>
      <c r="G20" s="287">
        <v>70</v>
      </c>
      <c r="H20" s="49"/>
      <c r="I20" s="112">
        <f>ROUND(Tabela13[[#This Row],[Količina]]*Tabela13[[#This Row],[cena/EM]],2)</f>
        <v>0</v>
      </c>
    </row>
    <row r="21" spans="1:9" ht="30" customHeight="1" x14ac:dyDescent="0.25">
      <c r="A21" s="88">
        <v>20</v>
      </c>
      <c r="B21" s="144" t="s">
        <v>28</v>
      </c>
      <c r="C21" s="107" t="s">
        <v>63</v>
      </c>
      <c r="D21" s="185" t="s">
        <v>64</v>
      </c>
      <c r="E21" s="109"/>
      <c r="F21" s="110" t="s">
        <v>23</v>
      </c>
      <c r="G21" s="287">
        <f>103+104+39+20</f>
        <v>266</v>
      </c>
      <c r="H21" s="49"/>
      <c r="I21" s="112">
        <f>ROUND(Tabela13[[#This Row],[Količina]]*Tabela13[[#This Row],[cena/EM]],2)</f>
        <v>0</v>
      </c>
    </row>
    <row r="22" spans="1:9" ht="38.25" x14ac:dyDescent="0.25">
      <c r="A22" s="88">
        <v>21</v>
      </c>
      <c r="B22" s="144" t="s">
        <v>28</v>
      </c>
      <c r="C22" s="107" t="s">
        <v>65</v>
      </c>
      <c r="D22" s="115" t="s">
        <v>66</v>
      </c>
      <c r="E22" s="109"/>
      <c r="F22" s="110" t="s">
        <v>23</v>
      </c>
      <c r="G22" s="287">
        <v>140</v>
      </c>
      <c r="H22" s="49"/>
      <c r="I22" s="112">
        <f>ROUND(Tabela13[[#This Row],[Količina]]*Tabela13[[#This Row],[cena/EM]],2)</f>
        <v>0</v>
      </c>
    </row>
    <row r="23" spans="1:9" x14ac:dyDescent="0.25">
      <c r="A23" s="88">
        <v>22</v>
      </c>
      <c r="B23" s="144" t="s">
        <v>28</v>
      </c>
      <c r="C23" s="107" t="s">
        <v>67</v>
      </c>
      <c r="D23" s="115" t="s">
        <v>68</v>
      </c>
      <c r="E23" s="109"/>
      <c r="F23" s="110" t="s">
        <v>21</v>
      </c>
      <c r="G23" s="287">
        <v>4</v>
      </c>
      <c r="H23" s="49"/>
      <c r="I23" s="112">
        <f>ROUND(Tabela13[[#This Row],[Količina]]*Tabela13[[#This Row],[cena/EM]],2)</f>
        <v>0</v>
      </c>
    </row>
    <row r="24" spans="1:9" ht="25.5" x14ac:dyDescent="0.25">
      <c r="A24" s="88">
        <v>23</v>
      </c>
      <c r="B24" s="144" t="s">
        <v>28</v>
      </c>
      <c r="C24" s="107" t="s">
        <v>69</v>
      </c>
      <c r="D24" s="185" t="s">
        <v>70</v>
      </c>
      <c r="E24" s="109"/>
      <c r="F24" s="110" t="s">
        <v>23</v>
      </c>
      <c r="G24" s="287">
        <f>11</f>
        <v>11</v>
      </c>
      <c r="H24" s="49"/>
      <c r="I24" s="112">
        <f>ROUND(Tabela13[[#This Row],[Količina]]*Tabela13[[#This Row],[cena/EM]],2)</f>
        <v>0</v>
      </c>
    </row>
    <row r="25" spans="1:9" ht="25.5" x14ac:dyDescent="0.25">
      <c r="A25" s="88">
        <v>24</v>
      </c>
      <c r="B25" s="144" t="s">
        <v>28</v>
      </c>
      <c r="C25" s="107" t="s">
        <v>71</v>
      </c>
      <c r="D25" s="185" t="s">
        <v>72</v>
      </c>
      <c r="E25" s="109"/>
      <c r="F25" s="110" t="s">
        <v>23</v>
      </c>
      <c r="G25" s="287">
        <f>13+10+28</f>
        <v>51</v>
      </c>
      <c r="H25" s="49"/>
      <c r="I25" s="112">
        <f>ROUND(Tabela13[[#This Row],[Količina]]*Tabela13[[#This Row],[cena/EM]],2)</f>
        <v>0</v>
      </c>
    </row>
    <row r="26" spans="1:9" ht="25.5" x14ac:dyDescent="0.25">
      <c r="A26" s="88">
        <v>25</v>
      </c>
      <c r="B26" s="144" t="s">
        <v>28</v>
      </c>
      <c r="C26" s="107" t="s">
        <v>73</v>
      </c>
      <c r="D26" s="185" t="s">
        <v>74</v>
      </c>
      <c r="E26" s="109"/>
      <c r="F26" s="110" t="s">
        <v>23</v>
      </c>
      <c r="G26" s="287">
        <f>20+27</f>
        <v>47</v>
      </c>
      <c r="H26" s="49"/>
      <c r="I26" s="112">
        <f>ROUND(Tabela13[[#This Row],[Količina]]*Tabela13[[#This Row],[cena/EM]],2)</f>
        <v>0</v>
      </c>
    </row>
    <row r="27" spans="1:9" ht="25.5" x14ac:dyDescent="0.25">
      <c r="A27" s="88">
        <v>26</v>
      </c>
      <c r="B27" s="144" t="s">
        <v>28</v>
      </c>
      <c r="C27" s="107" t="s">
        <v>75</v>
      </c>
      <c r="D27" s="185" t="s">
        <v>76</v>
      </c>
      <c r="E27" s="109" t="s">
        <v>77</v>
      </c>
      <c r="F27" s="110" t="s">
        <v>78</v>
      </c>
      <c r="G27" s="287">
        <f>20+27</f>
        <v>47</v>
      </c>
      <c r="H27" s="49"/>
      <c r="I27" s="112">
        <f>ROUND(Tabela13[[#This Row],[Količina]]*Tabela13[[#This Row],[cena/EM]],2)</f>
        <v>0</v>
      </c>
    </row>
    <row r="28" spans="1:9" x14ac:dyDescent="0.25">
      <c r="A28" s="88">
        <v>27</v>
      </c>
      <c r="B28" s="144" t="s">
        <v>28</v>
      </c>
      <c r="C28" s="107" t="s">
        <v>79</v>
      </c>
      <c r="D28" s="185" t="s">
        <v>80</v>
      </c>
      <c r="E28" s="109" t="s">
        <v>77</v>
      </c>
      <c r="F28" s="110" t="s">
        <v>78</v>
      </c>
      <c r="G28" s="287">
        <f>20+27</f>
        <v>47</v>
      </c>
      <c r="H28" s="49"/>
      <c r="I28" s="112">
        <f>ROUND(Tabela13[[#This Row],[Količina]]*Tabela13[[#This Row],[cena/EM]],2)</f>
        <v>0</v>
      </c>
    </row>
    <row r="29" spans="1:9" ht="38.25" x14ac:dyDescent="0.25">
      <c r="A29" s="88">
        <v>28</v>
      </c>
      <c r="B29" s="144" t="s">
        <v>28</v>
      </c>
      <c r="C29" s="107" t="s">
        <v>81</v>
      </c>
      <c r="D29" s="185" t="s">
        <v>82</v>
      </c>
      <c r="E29" s="109"/>
      <c r="F29" s="110" t="s">
        <v>23</v>
      </c>
      <c r="G29" s="287">
        <f>7</f>
        <v>7</v>
      </c>
      <c r="H29" s="49"/>
      <c r="I29" s="112">
        <f>ROUND(Tabela13[[#This Row],[Količina]]*Tabela13[[#This Row],[cena/EM]],2)</f>
        <v>0</v>
      </c>
    </row>
    <row r="30" spans="1:9" ht="38.25" x14ac:dyDescent="0.25">
      <c r="A30" s="88">
        <v>29</v>
      </c>
      <c r="B30" s="144" t="s">
        <v>28</v>
      </c>
      <c r="C30" s="107" t="s">
        <v>83</v>
      </c>
      <c r="D30" s="185" t="s">
        <v>84</v>
      </c>
      <c r="E30" s="109"/>
      <c r="F30" s="110" t="s">
        <v>23</v>
      </c>
      <c r="G30" s="287">
        <f>16</f>
        <v>16</v>
      </c>
      <c r="H30" s="49"/>
      <c r="I30" s="112">
        <f>ROUND(Tabela13[[#This Row],[Količina]]*Tabela13[[#This Row],[cena/EM]],2)</f>
        <v>0</v>
      </c>
    </row>
    <row r="31" spans="1:9" ht="38.25" x14ac:dyDescent="0.25">
      <c r="A31" s="88">
        <v>30</v>
      </c>
      <c r="B31" s="144" t="s">
        <v>28</v>
      </c>
      <c r="C31" s="107" t="s">
        <v>85</v>
      </c>
      <c r="D31" s="185" t="s">
        <v>86</v>
      </c>
      <c r="E31" s="109"/>
      <c r="F31" s="110" t="s">
        <v>23</v>
      </c>
      <c r="G31" s="287">
        <f>9+8+9+10+11+9</f>
        <v>56</v>
      </c>
      <c r="H31" s="49"/>
      <c r="I31" s="112">
        <f>ROUND(Tabela13[[#This Row],[Količina]]*Tabela13[[#This Row],[cena/EM]],2)</f>
        <v>0</v>
      </c>
    </row>
    <row r="32" spans="1:9" ht="38.25" x14ac:dyDescent="0.25">
      <c r="A32" s="88">
        <v>31</v>
      </c>
      <c r="B32" s="144" t="s">
        <v>28</v>
      </c>
      <c r="C32" s="107" t="s">
        <v>87</v>
      </c>
      <c r="D32" s="185" t="s">
        <v>88</v>
      </c>
      <c r="E32" s="109"/>
      <c r="F32" s="110" t="s">
        <v>23</v>
      </c>
      <c r="G32" s="287">
        <f>8+10</f>
        <v>18</v>
      </c>
      <c r="H32" s="49"/>
      <c r="I32" s="112">
        <f>ROUND(Tabela13[[#This Row],[Količina]]*Tabela13[[#This Row],[cena/EM]],2)</f>
        <v>0</v>
      </c>
    </row>
    <row r="33" spans="1:9" ht="38.25" x14ac:dyDescent="0.25">
      <c r="A33" s="88">
        <v>32</v>
      </c>
      <c r="B33" s="144" t="s">
        <v>28</v>
      </c>
      <c r="C33" s="107" t="s">
        <v>89</v>
      </c>
      <c r="D33" s="185" t="s">
        <v>90</v>
      </c>
      <c r="E33" s="109"/>
      <c r="F33" s="110" t="s">
        <v>23</v>
      </c>
      <c r="G33" s="287">
        <f>18</f>
        <v>18</v>
      </c>
      <c r="H33" s="49"/>
      <c r="I33" s="112">
        <f>ROUND(Tabela13[[#This Row],[Količina]]*Tabela13[[#This Row],[cena/EM]],2)</f>
        <v>0</v>
      </c>
    </row>
    <row r="34" spans="1:9" x14ac:dyDescent="0.25">
      <c r="A34" s="88">
        <v>33</v>
      </c>
      <c r="B34" s="144" t="s">
        <v>28</v>
      </c>
      <c r="C34" s="107" t="s">
        <v>91</v>
      </c>
      <c r="D34" s="185" t="s">
        <v>92</v>
      </c>
      <c r="E34" s="109"/>
      <c r="F34" s="110" t="s">
        <v>23</v>
      </c>
      <c r="G34" s="287">
        <f>4</f>
        <v>4</v>
      </c>
      <c r="H34" s="49"/>
      <c r="I34" s="112">
        <f>ROUND(Tabela13[[#This Row],[Količina]]*Tabela13[[#This Row],[cena/EM]],2)</f>
        <v>0</v>
      </c>
    </row>
    <row r="35" spans="1:9" x14ac:dyDescent="0.25">
      <c r="A35" s="88">
        <v>34</v>
      </c>
      <c r="B35" s="144" t="s">
        <v>28</v>
      </c>
      <c r="C35" s="107" t="s">
        <v>93</v>
      </c>
      <c r="D35" s="185" t="s">
        <v>94</v>
      </c>
      <c r="E35" s="109"/>
      <c r="F35" s="110" t="s">
        <v>23</v>
      </c>
      <c r="G35" s="287">
        <f>31+98+39+104+103+5+3+94+98+90</f>
        <v>665</v>
      </c>
      <c r="H35" s="49"/>
      <c r="I35" s="112">
        <f>ROUND(Tabela13[[#This Row],[Količina]]*Tabela13[[#This Row],[cena/EM]],2)</f>
        <v>0</v>
      </c>
    </row>
    <row r="36" spans="1:9" ht="16.5" x14ac:dyDescent="0.25">
      <c r="A36" s="88">
        <v>35</v>
      </c>
      <c r="B36" s="144" t="s">
        <v>28</v>
      </c>
      <c r="C36" s="107" t="s">
        <v>95</v>
      </c>
      <c r="D36" s="185" t="s">
        <v>96</v>
      </c>
      <c r="E36" s="109"/>
      <c r="F36" s="110" t="s">
        <v>23</v>
      </c>
      <c r="G36" s="287">
        <f>45+75</f>
        <v>120</v>
      </c>
      <c r="H36" s="49"/>
      <c r="I36" s="112">
        <f>ROUND(Tabela13[[#This Row],[Količina]]*Tabela13[[#This Row],[cena/EM]],2)</f>
        <v>0</v>
      </c>
    </row>
    <row r="37" spans="1:9" x14ac:dyDescent="0.25">
      <c r="A37" s="88">
        <v>36</v>
      </c>
      <c r="B37" s="144" t="s">
        <v>28</v>
      </c>
      <c r="C37" s="107" t="s">
        <v>97</v>
      </c>
      <c r="D37" s="185" t="s">
        <v>98</v>
      </c>
      <c r="E37" s="109"/>
      <c r="F37" s="110" t="s">
        <v>23</v>
      </c>
      <c r="G37" s="287">
        <f>27+56+62</f>
        <v>145</v>
      </c>
      <c r="H37" s="49"/>
      <c r="I37" s="112">
        <f>ROUND(Tabela13[[#This Row],[Količina]]*Tabela13[[#This Row],[cena/EM]],2)</f>
        <v>0</v>
      </c>
    </row>
    <row r="38" spans="1:9" x14ac:dyDescent="0.25">
      <c r="A38" s="88">
        <v>37</v>
      </c>
      <c r="B38" s="144" t="s">
        <v>28</v>
      </c>
      <c r="C38" s="107" t="s">
        <v>99</v>
      </c>
      <c r="D38" s="185" t="s">
        <v>100</v>
      </c>
      <c r="E38" s="109"/>
      <c r="F38" s="110" t="s">
        <v>23</v>
      </c>
      <c r="G38" s="287">
        <f>32+47+70</f>
        <v>149</v>
      </c>
      <c r="H38" s="49"/>
      <c r="I38" s="112">
        <f>ROUND(Tabela13[[#This Row],[Količina]]*Tabela13[[#This Row],[cena/EM]],2)</f>
        <v>0</v>
      </c>
    </row>
    <row r="39" spans="1:9" ht="25.5" x14ac:dyDescent="0.25">
      <c r="A39" s="88">
        <v>38</v>
      </c>
      <c r="B39" s="144" t="s">
        <v>28</v>
      </c>
      <c r="C39" s="107" t="s">
        <v>101</v>
      </c>
      <c r="D39" s="185" t="s">
        <v>102</v>
      </c>
      <c r="E39" s="109"/>
      <c r="F39" s="110" t="s">
        <v>23</v>
      </c>
      <c r="G39" s="287">
        <f>27+25+25+45+65+54+78</f>
        <v>319</v>
      </c>
      <c r="H39" s="49"/>
      <c r="I39" s="112">
        <f>ROUND(Tabela13[[#This Row],[Količina]]*Tabela13[[#This Row],[cena/EM]],2)</f>
        <v>0</v>
      </c>
    </row>
    <row r="40" spans="1:9" ht="25.5" x14ac:dyDescent="0.25">
      <c r="A40" s="88">
        <v>39</v>
      </c>
      <c r="B40" s="144" t="s">
        <v>28</v>
      </c>
      <c r="C40" s="107" t="s">
        <v>103</v>
      </c>
      <c r="D40" s="185" t="s">
        <v>104</v>
      </c>
      <c r="E40" s="109"/>
      <c r="F40" s="110" t="s">
        <v>23</v>
      </c>
      <c r="G40" s="287">
        <v>60</v>
      </c>
      <c r="H40" s="49"/>
      <c r="I40" s="112">
        <f>ROUND(Tabela13[[#This Row],[Količina]]*Tabela13[[#This Row],[cena/EM]],2)</f>
        <v>0</v>
      </c>
    </row>
    <row r="41" spans="1:9" ht="25.5" x14ac:dyDescent="0.25">
      <c r="A41" s="88">
        <v>40</v>
      </c>
      <c r="B41" s="144" t="s">
        <v>28</v>
      </c>
      <c r="C41" s="107" t="s">
        <v>105</v>
      </c>
      <c r="D41" s="185" t="s">
        <v>106</v>
      </c>
      <c r="E41" s="109"/>
      <c r="F41" s="110" t="s">
        <v>23</v>
      </c>
      <c r="G41" s="287">
        <v>30</v>
      </c>
      <c r="H41" s="49"/>
      <c r="I41" s="112">
        <f>ROUND(Tabela13[[#This Row],[Količina]]*Tabela13[[#This Row],[cena/EM]],2)</f>
        <v>0</v>
      </c>
    </row>
    <row r="42" spans="1:9" ht="25.5" x14ac:dyDescent="0.25">
      <c r="A42" s="88">
        <v>41</v>
      </c>
      <c r="B42" s="144" t="s">
        <v>28</v>
      </c>
      <c r="C42" s="107" t="s">
        <v>107</v>
      </c>
      <c r="D42" s="185" t="s">
        <v>108</v>
      </c>
      <c r="E42" s="109"/>
      <c r="F42" s="110" t="s">
        <v>24</v>
      </c>
      <c r="G42" s="287">
        <v>1</v>
      </c>
      <c r="H42" s="49"/>
      <c r="I42" s="112">
        <f>ROUND(Tabela13[[#This Row],[Količina]]*Tabela13[[#This Row],[cena/EM]],2)</f>
        <v>0</v>
      </c>
    </row>
    <row r="43" spans="1:9" ht="25.5" x14ac:dyDescent="0.25">
      <c r="A43" s="88">
        <v>42</v>
      </c>
      <c r="B43" s="144" t="s">
        <v>28</v>
      </c>
      <c r="C43" s="107" t="s">
        <v>109</v>
      </c>
      <c r="D43" s="185" t="s">
        <v>110</v>
      </c>
      <c r="E43" s="109"/>
      <c r="F43" s="110" t="s">
        <v>23</v>
      </c>
      <c r="G43" s="287">
        <v>35</v>
      </c>
      <c r="H43" s="49"/>
      <c r="I43" s="112">
        <f>ROUND(Tabela13[[#This Row],[Količina]]*Tabela13[[#This Row],[cena/EM]],2)</f>
        <v>0</v>
      </c>
    </row>
    <row r="44" spans="1:9" x14ac:dyDescent="0.25">
      <c r="A44" s="88">
        <v>43</v>
      </c>
      <c r="B44" s="144" t="s">
        <v>28</v>
      </c>
      <c r="C44" s="107" t="s">
        <v>111</v>
      </c>
      <c r="D44" s="185" t="s">
        <v>112</v>
      </c>
      <c r="E44" s="109"/>
      <c r="F44" s="110" t="s">
        <v>23</v>
      </c>
      <c r="G44" s="287">
        <f>140+75+27+103+104+39+20</f>
        <v>508</v>
      </c>
      <c r="H44" s="49"/>
      <c r="I44" s="112">
        <f>ROUND(Tabela13[[#This Row],[Količina]]*Tabela13[[#This Row],[cena/EM]],2)</f>
        <v>0</v>
      </c>
    </row>
    <row r="45" spans="1:9" x14ac:dyDescent="0.25">
      <c r="A45" s="88">
        <v>44</v>
      </c>
      <c r="B45" s="144" t="s">
        <v>28</v>
      </c>
      <c r="C45" s="107" t="s">
        <v>113</v>
      </c>
      <c r="D45" s="185" t="s">
        <v>114</v>
      </c>
      <c r="E45" s="109"/>
      <c r="F45" s="110" t="s">
        <v>23</v>
      </c>
      <c r="G45" s="287">
        <f>103+104+39+45</f>
        <v>291</v>
      </c>
      <c r="H45" s="49"/>
      <c r="I45" s="112">
        <f>ROUND(Tabela13[[#This Row],[Količina]]*Tabela13[[#This Row],[cena/EM]],2)</f>
        <v>0</v>
      </c>
    </row>
    <row r="46" spans="1:9" x14ac:dyDescent="0.25">
      <c r="A46" s="88">
        <v>45</v>
      </c>
      <c r="B46" s="144" t="s">
        <v>28</v>
      </c>
      <c r="C46" s="107" t="s">
        <v>115</v>
      </c>
      <c r="D46" s="185" t="s">
        <v>116</v>
      </c>
      <c r="E46" s="109"/>
      <c r="F46" s="110" t="s">
        <v>21</v>
      </c>
      <c r="G46" s="287">
        <v>2</v>
      </c>
      <c r="H46" s="49"/>
      <c r="I46" s="112">
        <f>ROUND(Tabela13[[#This Row],[Količina]]*Tabela13[[#This Row],[cena/EM]],2)</f>
        <v>0</v>
      </c>
    </row>
    <row r="47" spans="1:9" x14ac:dyDescent="0.25">
      <c r="A47" s="88">
        <v>46</v>
      </c>
      <c r="B47" s="144" t="s">
        <v>28</v>
      </c>
      <c r="C47" s="107" t="s">
        <v>117</v>
      </c>
      <c r="D47" s="185" t="s">
        <v>118</v>
      </c>
      <c r="E47" s="109"/>
      <c r="F47" s="110" t="s">
        <v>21</v>
      </c>
      <c r="G47" s="287">
        <v>1</v>
      </c>
      <c r="H47" s="49"/>
      <c r="I47" s="112">
        <f>ROUND(Tabela13[[#This Row],[Količina]]*Tabela13[[#This Row],[cena/EM]],2)</f>
        <v>0</v>
      </c>
    </row>
    <row r="48" spans="1:9" x14ac:dyDescent="0.25">
      <c r="A48" s="88">
        <v>47</v>
      </c>
      <c r="B48" s="144" t="s">
        <v>28</v>
      </c>
      <c r="C48" s="107" t="s">
        <v>119</v>
      </c>
      <c r="D48" s="185" t="s">
        <v>120</v>
      </c>
      <c r="E48" s="109"/>
      <c r="F48" s="110" t="s">
        <v>21</v>
      </c>
      <c r="G48" s="287">
        <v>1</v>
      </c>
      <c r="H48" s="49"/>
      <c r="I48" s="112">
        <f>ROUND(Tabela13[[#This Row],[Količina]]*Tabela13[[#This Row],[cena/EM]],2)</f>
        <v>0</v>
      </c>
    </row>
    <row r="49" spans="1:9" x14ac:dyDescent="0.25">
      <c r="A49" s="88">
        <v>48</v>
      </c>
      <c r="B49" s="144" t="s">
        <v>28</v>
      </c>
      <c r="C49" s="107" t="s">
        <v>121</v>
      </c>
      <c r="D49" s="185" t="s">
        <v>122</v>
      </c>
      <c r="E49" s="109"/>
      <c r="F49" s="110" t="s">
        <v>21</v>
      </c>
      <c r="G49" s="287">
        <v>1</v>
      </c>
      <c r="H49" s="49"/>
      <c r="I49" s="112">
        <f>ROUND(Tabela13[[#This Row],[Količina]]*Tabela13[[#This Row],[cena/EM]],2)</f>
        <v>0</v>
      </c>
    </row>
    <row r="50" spans="1:9" x14ac:dyDescent="0.25">
      <c r="A50" s="88">
        <v>49</v>
      </c>
      <c r="B50" s="144" t="s">
        <v>28</v>
      </c>
      <c r="C50" s="107" t="s">
        <v>123</v>
      </c>
      <c r="D50" s="185" t="s">
        <v>124</v>
      </c>
      <c r="E50" s="109"/>
      <c r="F50" s="110" t="s">
        <v>21</v>
      </c>
      <c r="G50" s="287">
        <v>19</v>
      </c>
      <c r="H50" s="49"/>
      <c r="I50" s="112">
        <f>ROUND(Tabela13[[#This Row],[Količina]]*Tabela13[[#This Row],[cena/EM]],2)</f>
        <v>0</v>
      </c>
    </row>
    <row r="51" spans="1:9" x14ac:dyDescent="0.25">
      <c r="A51" s="88">
        <v>50</v>
      </c>
      <c r="B51" s="144" t="s">
        <v>28</v>
      </c>
      <c r="C51" s="107" t="s">
        <v>125</v>
      </c>
      <c r="D51" s="185" t="s">
        <v>126</v>
      </c>
      <c r="E51" s="109"/>
      <c r="F51" s="110" t="s">
        <v>21</v>
      </c>
      <c r="G51" s="287">
        <v>9</v>
      </c>
      <c r="H51" s="49"/>
      <c r="I51" s="112">
        <f>ROUND(Tabela13[[#This Row],[Količina]]*Tabela13[[#This Row],[cena/EM]],2)</f>
        <v>0</v>
      </c>
    </row>
    <row r="52" spans="1:9" x14ac:dyDescent="0.25">
      <c r="A52" s="88">
        <v>51</v>
      </c>
      <c r="B52" s="144" t="s">
        <v>28</v>
      </c>
      <c r="C52" s="107" t="s">
        <v>127</v>
      </c>
      <c r="D52" s="185" t="s">
        <v>128</v>
      </c>
      <c r="E52" s="109"/>
      <c r="F52" s="110" t="s">
        <v>21</v>
      </c>
      <c r="G52" s="287">
        <v>6</v>
      </c>
      <c r="H52" s="49"/>
      <c r="I52" s="112">
        <f>ROUND(Tabela13[[#This Row],[Količina]]*Tabela13[[#This Row],[cena/EM]],2)</f>
        <v>0</v>
      </c>
    </row>
    <row r="53" spans="1:9" x14ac:dyDescent="0.25">
      <c r="A53" s="88">
        <v>52</v>
      </c>
      <c r="B53" s="144" t="s">
        <v>28</v>
      </c>
      <c r="C53" s="107" t="s">
        <v>129</v>
      </c>
      <c r="D53" s="185" t="s">
        <v>130</v>
      </c>
      <c r="E53" s="109"/>
      <c r="F53" s="110" t="s">
        <v>24</v>
      </c>
      <c r="G53" s="287">
        <v>1</v>
      </c>
      <c r="H53" s="49"/>
      <c r="I53" s="112">
        <f>ROUND(Tabela13[[#This Row],[Količina]]*Tabela13[[#This Row],[cena/EM]],2)</f>
        <v>0</v>
      </c>
    </row>
    <row r="54" spans="1:9" x14ac:dyDescent="0.25">
      <c r="A54" s="88">
        <v>53</v>
      </c>
      <c r="B54" s="144" t="s">
        <v>28</v>
      </c>
      <c r="C54" s="107" t="s">
        <v>131</v>
      </c>
      <c r="D54" s="185" t="s">
        <v>132</v>
      </c>
      <c r="E54" s="109"/>
      <c r="F54" s="110" t="s">
        <v>21</v>
      </c>
      <c r="G54" s="287">
        <v>32</v>
      </c>
      <c r="H54" s="49"/>
      <c r="I54" s="112">
        <f>ROUND(Tabela13[[#This Row],[Količina]]*Tabela13[[#This Row],[cena/EM]],2)</f>
        <v>0</v>
      </c>
    </row>
    <row r="55" spans="1:9" ht="25.5" x14ac:dyDescent="0.25">
      <c r="A55" s="88">
        <v>54</v>
      </c>
      <c r="B55" s="144" t="s">
        <v>28</v>
      </c>
      <c r="C55" s="107" t="s">
        <v>133</v>
      </c>
      <c r="D55" s="185" t="s">
        <v>134</v>
      </c>
      <c r="E55" s="109"/>
      <c r="F55" s="110" t="s">
        <v>21</v>
      </c>
      <c r="G55" s="287">
        <v>16</v>
      </c>
      <c r="H55" s="49"/>
      <c r="I55" s="112">
        <f>ROUND(Tabela13[[#This Row],[Količina]]*Tabela13[[#This Row],[cena/EM]],2)</f>
        <v>0</v>
      </c>
    </row>
    <row r="56" spans="1:9" ht="25.5" x14ac:dyDescent="0.25">
      <c r="A56" s="88">
        <v>55</v>
      </c>
      <c r="B56" s="144" t="s">
        <v>28</v>
      </c>
      <c r="C56" s="107" t="s">
        <v>135</v>
      </c>
      <c r="D56" s="185" t="s">
        <v>136</v>
      </c>
      <c r="E56" s="109"/>
      <c r="F56" s="110" t="s">
        <v>21</v>
      </c>
      <c r="G56" s="287">
        <v>3</v>
      </c>
      <c r="H56" s="49"/>
      <c r="I56" s="112">
        <f>ROUND(Tabela13[[#This Row],[Količina]]*Tabela13[[#This Row],[cena/EM]],2)</f>
        <v>0</v>
      </c>
    </row>
    <row r="57" spans="1:9" ht="25.5" x14ac:dyDescent="0.25">
      <c r="A57" s="88">
        <v>56</v>
      </c>
      <c r="B57" s="144" t="s">
        <v>28</v>
      </c>
      <c r="C57" s="107" t="s">
        <v>137</v>
      </c>
      <c r="D57" s="185" t="s">
        <v>138</v>
      </c>
      <c r="E57" s="109"/>
      <c r="F57" s="110" t="s">
        <v>21</v>
      </c>
      <c r="G57" s="287">
        <v>3</v>
      </c>
      <c r="H57" s="49"/>
      <c r="I57" s="112">
        <f>ROUND(Tabela13[[#This Row],[Količina]]*Tabela13[[#This Row],[cena/EM]],2)</f>
        <v>0</v>
      </c>
    </row>
    <row r="58" spans="1:9" x14ac:dyDescent="0.25">
      <c r="A58" s="88">
        <v>57</v>
      </c>
      <c r="B58" s="144" t="s">
        <v>28</v>
      </c>
      <c r="C58" s="107" t="s">
        <v>139</v>
      </c>
      <c r="D58" s="185" t="s">
        <v>140</v>
      </c>
      <c r="E58" s="109"/>
      <c r="F58" s="110" t="s">
        <v>21</v>
      </c>
      <c r="G58" s="287">
        <v>2</v>
      </c>
      <c r="H58" s="49"/>
      <c r="I58" s="112">
        <f>ROUND(Tabela13[[#This Row],[Količina]]*Tabela13[[#This Row],[cena/EM]],2)</f>
        <v>0</v>
      </c>
    </row>
    <row r="59" spans="1:9" ht="51" x14ac:dyDescent="0.25">
      <c r="A59" s="88">
        <v>58</v>
      </c>
      <c r="B59" s="144" t="s">
        <v>28</v>
      </c>
      <c r="C59" s="107" t="s">
        <v>141</v>
      </c>
      <c r="D59" s="153" t="s">
        <v>142</v>
      </c>
      <c r="E59" s="288" t="s">
        <v>143</v>
      </c>
      <c r="F59" s="110" t="s">
        <v>21</v>
      </c>
      <c r="G59" s="287">
        <v>1</v>
      </c>
      <c r="H59" s="49"/>
      <c r="I59" s="112">
        <f>ROUND(Tabela13[[#This Row],[Količina]]*Tabela13[[#This Row],[cena/EM]],2)</f>
        <v>0</v>
      </c>
    </row>
    <row r="60" spans="1:9" ht="25.5" x14ac:dyDescent="0.25">
      <c r="A60" s="88">
        <v>59</v>
      </c>
      <c r="B60" s="144" t="s">
        <v>28</v>
      </c>
      <c r="C60" s="107" t="s">
        <v>144</v>
      </c>
      <c r="D60" s="185" t="s">
        <v>145</v>
      </c>
      <c r="E60" s="109"/>
      <c r="F60" s="110" t="s">
        <v>21</v>
      </c>
      <c r="G60" s="287">
        <v>2</v>
      </c>
      <c r="H60" s="49"/>
      <c r="I60" s="112">
        <f>ROUND(Tabela13[[#This Row],[Količina]]*Tabela13[[#This Row],[cena/EM]],2)</f>
        <v>0</v>
      </c>
    </row>
    <row r="61" spans="1:9" x14ac:dyDescent="0.25">
      <c r="A61" s="88">
        <v>60</v>
      </c>
      <c r="B61" s="144" t="s">
        <v>28</v>
      </c>
      <c r="C61" s="107" t="s">
        <v>146</v>
      </c>
      <c r="D61" s="185" t="s">
        <v>147</v>
      </c>
      <c r="E61" s="109"/>
      <c r="F61" s="110" t="s">
        <v>21</v>
      </c>
      <c r="G61" s="287">
        <v>4</v>
      </c>
      <c r="H61" s="49"/>
      <c r="I61" s="112">
        <f>ROUND(Tabela13[[#This Row],[Količina]]*Tabela13[[#This Row],[cena/EM]],2)</f>
        <v>0</v>
      </c>
    </row>
    <row r="62" spans="1:9" ht="38.25" x14ac:dyDescent="0.25">
      <c r="A62" s="88">
        <v>61</v>
      </c>
      <c r="B62" s="144" t="s">
        <v>28</v>
      </c>
      <c r="C62" s="107" t="s">
        <v>148</v>
      </c>
      <c r="D62" s="185" t="s">
        <v>149</v>
      </c>
      <c r="E62" s="109"/>
      <c r="F62" s="110" t="s">
        <v>21</v>
      </c>
      <c r="G62" s="287">
        <v>2</v>
      </c>
      <c r="H62" s="49"/>
      <c r="I62" s="112">
        <f>ROUND(Tabela13[[#This Row],[Količina]]*Tabela13[[#This Row],[cena/EM]],2)</f>
        <v>0</v>
      </c>
    </row>
    <row r="63" spans="1:9" ht="25.5" x14ac:dyDescent="0.25">
      <c r="A63" s="88">
        <v>62</v>
      </c>
      <c r="B63" s="144" t="s">
        <v>28</v>
      </c>
      <c r="C63" s="107" t="s">
        <v>150</v>
      </c>
      <c r="D63" s="185" t="s">
        <v>151</v>
      </c>
      <c r="E63" s="109"/>
      <c r="F63" s="110" t="s">
        <v>21</v>
      </c>
      <c r="G63" s="287">
        <v>1</v>
      </c>
      <c r="H63" s="49"/>
      <c r="I63" s="112">
        <f>ROUND(Tabela13[[#This Row],[Količina]]*Tabela13[[#This Row],[cena/EM]],2)</f>
        <v>0</v>
      </c>
    </row>
    <row r="64" spans="1:9" ht="38.25" x14ac:dyDescent="0.25">
      <c r="A64" s="88">
        <v>63</v>
      </c>
      <c r="B64" s="144" t="s">
        <v>28</v>
      </c>
      <c r="C64" s="107" t="s">
        <v>152</v>
      </c>
      <c r="D64" s="185" t="s">
        <v>153</v>
      </c>
      <c r="E64" s="109"/>
      <c r="F64" s="110" t="s">
        <v>21</v>
      </c>
      <c r="G64" s="287">
        <v>1</v>
      </c>
      <c r="H64" s="49"/>
      <c r="I64" s="112">
        <f>ROUND(Tabela13[[#This Row],[Količina]]*Tabela13[[#This Row],[cena/EM]],2)</f>
        <v>0</v>
      </c>
    </row>
    <row r="65" spans="1:9" ht="25.5" x14ac:dyDescent="0.25">
      <c r="A65" s="88">
        <v>64</v>
      </c>
      <c r="B65" s="144" t="s">
        <v>28</v>
      </c>
      <c r="C65" s="107" t="s">
        <v>154</v>
      </c>
      <c r="D65" s="185" t="s">
        <v>155</v>
      </c>
      <c r="E65" s="109"/>
      <c r="F65" s="110" t="s">
        <v>23</v>
      </c>
      <c r="G65" s="287">
        <f>2+10+2+14+10+2</f>
        <v>40</v>
      </c>
      <c r="H65" s="49"/>
      <c r="I65" s="112">
        <f>ROUND(Tabela13[[#This Row],[Količina]]*Tabela13[[#This Row],[cena/EM]],2)</f>
        <v>0</v>
      </c>
    </row>
    <row r="66" spans="1:9" ht="25.5" x14ac:dyDescent="0.25">
      <c r="A66" s="88">
        <v>65</v>
      </c>
      <c r="B66" s="144" t="s">
        <v>28</v>
      </c>
      <c r="C66" s="107" t="s">
        <v>156</v>
      </c>
      <c r="D66" s="185" t="s">
        <v>157</v>
      </c>
      <c r="E66" s="109"/>
      <c r="F66" s="110" t="s">
        <v>23</v>
      </c>
      <c r="G66" s="287">
        <f>8+10+11+9+3+3+23+23+18+25+20+3+5+8+4+35+41+50+10+15+15+15+60+50+6+80+12</f>
        <v>562</v>
      </c>
      <c r="H66" s="49"/>
      <c r="I66" s="112">
        <f>ROUND(Tabela13[[#This Row],[Količina]]*Tabela13[[#This Row],[cena/EM]],2)</f>
        <v>0</v>
      </c>
    </row>
    <row r="67" spans="1:9" x14ac:dyDescent="0.25">
      <c r="A67" s="88">
        <v>66</v>
      </c>
      <c r="B67" s="144" t="s">
        <v>28</v>
      </c>
      <c r="C67" s="107" t="s">
        <v>158</v>
      </c>
      <c r="D67" s="185" t="s">
        <v>159</v>
      </c>
      <c r="E67" s="109"/>
      <c r="F67" s="110" t="s">
        <v>21</v>
      </c>
      <c r="G67" s="287">
        <f>1+1</f>
        <v>2</v>
      </c>
      <c r="H67" s="49"/>
      <c r="I67" s="112">
        <f>ROUND(Tabela13[[#This Row],[Količina]]*Tabela13[[#This Row],[cena/EM]],2)</f>
        <v>0</v>
      </c>
    </row>
    <row r="68" spans="1:9" x14ac:dyDescent="0.25">
      <c r="A68" s="88">
        <v>67</v>
      </c>
      <c r="B68" s="144" t="s">
        <v>28</v>
      </c>
      <c r="C68" s="107" t="s">
        <v>160</v>
      </c>
      <c r="D68" s="185" t="s">
        <v>161</v>
      </c>
      <c r="E68" s="109"/>
      <c r="F68" s="110" t="s">
        <v>21</v>
      </c>
      <c r="G68" s="287">
        <f>3+1+1+2</f>
        <v>7</v>
      </c>
      <c r="H68" s="49"/>
      <c r="I68" s="112">
        <f>ROUND(Tabela13[[#This Row],[Količina]]*Tabela13[[#This Row],[cena/EM]],2)</f>
        <v>0</v>
      </c>
    </row>
    <row r="69" spans="1:9" ht="25.5" x14ac:dyDescent="0.25">
      <c r="A69" s="88">
        <v>68</v>
      </c>
      <c r="B69" s="144" t="s">
        <v>28</v>
      </c>
      <c r="C69" s="107" t="s">
        <v>162</v>
      </c>
      <c r="D69" s="185" t="s">
        <v>163</v>
      </c>
      <c r="E69" s="289"/>
      <c r="F69" s="110" t="s">
        <v>23</v>
      </c>
      <c r="G69" s="287">
        <v>308</v>
      </c>
      <c r="H69" s="49"/>
      <c r="I69" s="112">
        <f>ROUND(Tabela13[[#This Row],[Količina]]*Tabela13[[#This Row],[cena/EM]],2)</f>
        <v>0</v>
      </c>
    </row>
    <row r="70" spans="1:9" ht="25.5" x14ac:dyDescent="0.25">
      <c r="A70" s="88">
        <v>69</v>
      </c>
      <c r="B70" s="144" t="s">
        <v>28</v>
      </c>
      <c r="C70" s="107" t="s">
        <v>164</v>
      </c>
      <c r="D70" s="185" t="s">
        <v>165</v>
      </c>
      <c r="E70" s="109"/>
      <c r="F70" s="110" t="s">
        <v>23</v>
      </c>
      <c r="G70" s="287">
        <f>115+142</f>
        <v>257</v>
      </c>
      <c r="H70" s="49"/>
      <c r="I70" s="112">
        <f>ROUND(Tabela13[[#This Row],[Količina]]*Tabela13[[#This Row],[cena/EM]],2)</f>
        <v>0</v>
      </c>
    </row>
    <row r="71" spans="1:9" x14ac:dyDescent="0.25">
      <c r="A71" s="88">
        <v>70</v>
      </c>
      <c r="B71" s="144" t="s">
        <v>28</v>
      </c>
      <c r="C71" s="107" t="s">
        <v>166</v>
      </c>
      <c r="D71" s="185" t="s">
        <v>167</v>
      </c>
      <c r="E71" s="109"/>
      <c r="F71" s="110" t="s">
        <v>23</v>
      </c>
      <c r="G71" s="287">
        <v>70</v>
      </c>
      <c r="H71" s="49"/>
      <c r="I71" s="112">
        <f>ROUND(Tabela13[[#This Row],[Količina]]*Tabela13[[#This Row],[cena/EM]],2)</f>
        <v>0</v>
      </c>
    </row>
    <row r="72" spans="1:9" ht="25.5" x14ac:dyDescent="0.25">
      <c r="A72" s="88">
        <v>71</v>
      </c>
      <c r="B72" s="144" t="s">
        <v>28</v>
      </c>
      <c r="C72" s="107" t="s">
        <v>168</v>
      </c>
      <c r="D72" s="185" t="s">
        <v>169</v>
      </c>
      <c r="E72" s="109"/>
      <c r="F72" s="110" t="s">
        <v>23</v>
      </c>
      <c r="G72" s="287">
        <f>27+27+25+45+65+54+78+32+47+70+45+75</f>
        <v>590</v>
      </c>
      <c r="H72" s="49"/>
      <c r="I72" s="112">
        <f>ROUND(Tabela13[[#This Row],[Količina]]*Tabela13[[#This Row],[cena/EM]],2)</f>
        <v>0</v>
      </c>
    </row>
    <row r="73" spans="1:9" x14ac:dyDescent="0.25">
      <c r="A73" s="88">
        <v>72</v>
      </c>
      <c r="B73" s="144" t="s">
        <v>28</v>
      </c>
      <c r="C73" s="107" t="s">
        <v>170</v>
      </c>
      <c r="D73" s="185" t="s">
        <v>171</v>
      </c>
      <c r="E73" s="109"/>
      <c r="F73" s="110" t="s">
        <v>21</v>
      </c>
      <c r="G73" s="287">
        <v>4</v>
      </c>
      <c r="H73" s="49"/>
      <c r="I73" s="112">
        <f>ROUND(Tabela13[[#This Row],[Količina]]*Tabela13[[#This Row],[cena/EM]],2)</f>
        <v>0</v>
      </c>
    </row>
    <row r="74" spans="1:9" x14ac:dyDescent="0.25">
      <c r="A74" s="88">
        <v>73</v>
      </c>
      <c r="B74" s="144" t="s">
        <v>28</v>
      </c>
      <c r="C74" s="107" t="s">
        <v>172</v>
      </c>
      <c r="D74" s="185" t="s">
        <v>173</v>
      </c>
      <c r="E74" s="109"/>
      <c r="F74" s="110" t="s">
        <v>21</v>
      </c>
      <c r="G74" s="287">
        <v>4</v>
      </c>
      <c r="H74" s="49"/>
      <c r="I74" s="112">
        <f>ROUND(Tabela13[[#This Row],[Količina]]*Tabela13[[#This Row],[cena/EM]],2)</f>
        <v>0</v>
      </c>
    </row>
    <row r="75" spans="1:9" x14ac:dyDescent="0.25">
      <c r="A75" s="88">
        <v>74</v>
      </c>
      <c r="B75" s="144" t="s">
        <v>28</v>
      </c>
      <c r="C75" s="107" t="s">
        <v>174</v>
      </c>
      <c r="D75" s="185" t="s">
        <v>175</v>
      </c>
      <c r="E75" s="109"/>
      <c r="F75" s="110" t="s">
        <v>21</v>
      </c>
      <c r="G75" s="287">
        <v>4</v>
      </c>
      <c r="H75" s="49"/>
      <c r="I75" s="112">
        <f>ROUND(Tabela13[[#This Row],[Količina]]*Tabela13[[#This Row],[cena/EM]],2)</f>
        <v>0</v>
      </c>
    </row>
    <row r="76" spans="1:9" x14ac:dyDescent="0.25">
      <c r="A76" s="88">
        <v>75</v>
      </c>
      <c r="B76" s="144" t="s">
        <v>28</v>
      </c>
      <c r="C76" s="107" t="s">
        <v>176</v>
      </c>
      <c r="D76" s="185" t="s">
        <v>177</v>
      </c>
      <c r="E76" s="109"/>
      <c r="F76" s="110" t="s">
        <v>21</v>
      </c>
      <c r="G76" s="287">
        <v>2</v>
      </c>
      <c r="H76" s="49"/>
      <c r="I76" s="112">
        <f>ROUND(Tabela13[[#This Row],[Količina]]*Tabela13[[#This Row],[cena/EM]],2)</f>
        <v>0</v>
      </c>
    </row>
    <row r="77" spans="1:9" x14ac:dyDescent="0.25">
      <c r="A77" s="88">
        <v>76</v>
      </c>
      <c r="B77" s="144" t="s">
        <v>28</v>
      </c>
      <c r="C77" s="107" t="s">
        <v>178</v>
      </c>
      <c r="D77" s="185" t="s">
        <v>179</v>
      </c>
      <c r="E77" s="109"/>
      <c r="F77" s="110" t="s">
        <v>21</v>
      </c>
      <c r="G77" s="287">
        <v>1</v>
      </c>
      <c r="H77" s="49"/>
      <c r="I77" s="112">
        <f>ROUND(Tabela13[[#This Row],[Količina]]*Tabela13[[#This Row],[cena/EM]],2)</f>
        <v>0</v>
      </c>
    </row>
    <row r="78" spans="1:9" x14ac:dyDescent="0.25">
      <c r="A78" s="88">
        <v>77</v>
      </c>
      <c r="B78" s="144" t="s">
        <v>28</v>
      </c>
      <c r="C78" s="107" t="s">
        <v>180</v>
      </c>
      <c r="D78" s="185" t="s">
        <v>181</v>
      </c>
      <c r="E78" s="109"/>
      <c r="F78" s="110" t="s">
        <v>21</v>
      </c>
      <c r="G78" s="287">
        <v>1</v>
      </c>
      <c r="H78" s="49"/>
      <c r="I78" s="112">
        <f>ROUND(Tabela13[[#This Row],[Količina]]*Tabela13[[#This Row],[cena/EM]],2)</f>
        <v>0</v>
      </c>
    </row>
    <row r="79" spans="1:9" x14ac:dyDescent="0.25">
      <c r="A79" s="88">
        <v>78</v>
      </c>
      <c r="B79" s="144" t="s">
        <v>28</v>
      </c>
      <c r="C79" s="107" t="s">
        <v>182</v>
      </c>
      <c r="D79" s="185" t="s">
        <v>183</v>
      </c>
      <c r="E79" s="109"/>
      <c r="F79" s="110" t="s">
        <v>21</v>
      </c>
      <c r="G79" s="287">
        <v>2</v>
      </c>
      <c r="H79" s="49"/>
      <c r="I79" s="112">
        <f>ROUND(Tabela13[[#This Row],[Količina]]*Tabela13[[#This Row],[cena/EM]],2)</f>
        <v>0</v>
      </c>
    </row>
    <row r="80" spans="1:9" x14ac:dyDescent="0.25">
      <c r="A80" s="88">
        <v>79</v>
      </c>
      <c r="B80" s="144" t="s">
        <v>28</v>
      </c>
      <c r="C80" s="107" t="s">
        <v>184</v>
      </c>
      <c r="D80" s="185" t="s">
        <v>185</v>
      </c>
      <c r="E80" s="109"/>
      <c r="F80" s="110" t="s">
        <v>21</v>
      </c>
      <c r="G80" s="287">
        <v>2</v>
      </c>
      <c r="H80" s="49"/>
      <c r="I80" s="112">
        <f>ROUND(Tabela13[[#This Row],[Količina]]*Tabela13[[#This Row],[cena/EM]],2)</f>
        <v>0</v>
      </c>
    </row>
    <row r="81" spans="1:9" ht="25.5" x14ac:dyDescent="0.25">
      <c r="A81" s="88">
        <v>80</v>
      </c>
      <c r="B81" s="144" t="s">
        <v>28</v>
      </c>
      <c r="C81" s="107" t="s">
        <v>186</v>
      </c>
      <c r="D81" s="185" t="s">
        <v>187</v>
      </c>
      <c r="E81" s="109"/>
      <c r="F81" s="110" t="s">
        <v>21</v>
      </c>
      <c r="G81" s="287">
        <v>2</v>
      </c>
      <c r="H81" s="49"/>
      <c r="I81" s="112">
        <f>ROUND(Tabela13[[#This Row],[Količina]]*Tabela13[[#This Row],[cena/EM]],2)</f>
        <v>0</v>
      </c>
    </row>
    <row r="82" spans="1:9" ht="25.5" x14ac:dyDescent="0.25">
      <c r="A82" s="88">
        <v>81</v>
      </c>
      <c r="B82" s="144" t="s">
        <v>28</v>
      </c>
      <c r="C82" s="107" t="s">
        <v>188</v>
      </c>
      <c r="D82" s="185" t="s">
        <v>189</v>
      </c>
      <c r="E82" s="109"/>
      <c r="F82" s="110" t="s">
        <v>21</v>
      </c>
      <c r="G82" s="287">
        <v>2</v>
      </c>
      <c r="H82" s="49"/>
      <c r="I82" s="112">
        <f>ROUND(Tabela13[[#This Row],[Količina]]*Tabela13[[#This Row],[cena/EM]],2)</f>
        <v>0</v>
      </c>
    </row>
    <row r="83" spans="1:9" x14ac:dyDescent="0.25">
      <c r="A83" s="88">
        <v>82</v>
      </c>
      <c r="B83" s="144" t="s">
        <v>28</v>
      </c>
      <c r="C83" s="107" t="s">
        <v>190</v>
      </c>
      <c r="D83" s="185" t="s">
        <v>191</v>
      </c>
      <c r="E83" s="109"/>
      <c r="F83" s="110" t="s">
        <v>21</v>
      </c>
      <c r="G83" s="287">
        <v>2</v>
      </c>
      <c r="H83" s="49"/>
      <c r="I83" s="112">
        <f>ROUND(Tabela13[[#This Row],[Količina]]*Tabela13[[#This Row],[cena/EM]],2)</f>
        <v>0</v>
      </c>
    </row>
    <row r="84" spans="1:9" ht="25.5" x14ac:dyDescent="0.25">
      <c r="A84" s="88">
        <v>83</v>
      </c>
      <c r="B84" s="144" t="s">
        <v>28</v>
      </c>
      <c r="C84" s="107" t="s">
        <v>192</v>
      </c>
      <c r="D84" s="185" t="s">
        <v>193</v>
      </c>
      <c r="E84" s="108"/>
      <c r="F84" s="110" t="s">
        <v>78</v>
      </c>
      <c r="G84" s="287">
        <v>120</v>
      </c>
      <c r="H84" s="49"/>
      <c r="I84" s="112">
        <f>ROUND(Tabela13[[#This Row],[Količina]]*Tabela13[[#This Row],[cena/EM]],2)</f>
        <v>0</v>
      </c>
    </row>
    <row r="85" spans="1:9" x14ac:dyDescent="0.25">
      <c r="A85" s="88">
        <v>84</v>
      </c>
      <c r="B85" s="144" t="s">
        <v>28</v>
      </c>
      <c r="C85" s="107" t="s">
        <v>194</v>
      </c>
      <c r="D85" s="185" t="s">
        <v>195</v>
      </c>
      <c r="E85" s="108"/>
      <c r="F85" s="110" t="s">
        <v>24</v>
      </c>
      <c r="G85" s="287">
        <v>1</v>
      </c>
      <c r="H85" s="49"/>
      <c r="I85" s="112">
        <f>ROUND(Tabela13[[#This Row],[Količina]]*Tabela13[[#This Row],[cena/EM]],2)</f>
        <v>0</v>
      </c>
    </row>
    <row r="86" spans="1:9" x14ac:dyDescent="0.25">
      <c r="A86" s="88">
        <v>85</v>
      </c>
      <c r="B86" s="144" t="s">
        <v>28</v>
      </c>
      <c r="C86" s="107" t="s">
        <v>196</v>
      </c>
      <c r="D86" s="185" t="s">
        <v>197</v>
      </c>
      <c r="E86" s="108"/>
      <c r="F86" s="110" t="s">
        <v>24</v>
      </c>
      <c r="G86" s="287">
        <v>1</v>
      </c>
      <c r="H86" s="49"/>
      <c r="I86" s="112">
        <f>ROUND(Tabela13[[#This Row],[Količina]]*Tabela13[[#This Row],[cena/EM]],2)</f>
        <v>0</v>
      </c>
    </row>
    <row r="87" spans="1:9" ht="51" x14ac:dyDescent="0.25">
      <c r="A87" s="88">
        <v>86</v>
      </c>
      <c r="B87" s="144" t="s">
        <v>28</v>
      </c>
      <c r="C87" s="107" t="s">
        <v>198</v>
      </c>
      <c r="D87" s="185" t="s">
        <v>199</v>
      </c>
      <c r="E87" s="109" t="s">
        <v>200</v>
      </c>
      <c r="F87" s="110" t="s">
        <v>23</v>
      </c>
      <c r="G87" s="287">
        <v>1517</v>
      </c>
      <c r="H87" s="49"/>
      <c r="I87" s="112">
        <f>ROUND(Tabela13[[#This Row],[Količina]]*Tabela13[[#This Row],[cena/EM]],2)</f>
        <v>0</v>
      </c>
    </row>
    <row r="88" spans="1:9" ht="25.5" x14ac:dyDescent="0.25">
      <c r="A88" s="88">
        <v>87</v>
      </c>
      <c r="B88" s="144" t="s">
        <v>28</v>
      </c>
      <c r="C88" s="107" t="s">
        <v>201</v>
      </c>
      <c r="D88" s="185" t="s">
        <v>202</v>
      </c>
      <c r="E88" s="109" t="s">
        <v>200</v>
      </c>
      <c r="F88" s="110" t="s">
        <v>23</v>
      </c>
      <c r="G88" s="287">
        <v>70</v>
      </c>
      <c r="H88" s="49"/>
      <c r="I88" s="112">
        <f>ROUND(Tabela13[[#This Row],[Količina]]*Tabela13[[#This Row],[cena/EM]],2)</f>
        <v>0</v>
      </c>
    </row>
    <row r="89" spans="1:9" ht="25.5" x14ac:dyDescent="0.25">
      <c r="A89" s="88">
        <v>88</v>
      </c>
      <c r="B89" s="144" t="s">
        <v>28</v>
      </c>
      <c r="C89" s="107" t="s">
        <v>203</v>
      </c>
      <c r="D89" s="185" t="s">
        <v>204</v>
      </c>
      <c r="E89" s="109" t="s">
        <v>200</v>
      </c>
      <c r="F89" s="110" t="s">
        <v>23</v>
      </c>
      <c r="G89" s="287">
        <v>38</v>
      </c>
      <c r="H89" s="49"/>
      <c r="I89" s="112">
        <f>ROUND(Tabela13[[#This Row],[Količina]]*Tabela13[[#This Row],[cena/EM]],2)</f>
        <v>0</v>
      </c>
    </row>
    <row r="90" spans="1:9" ht="38.25" x14ac:dyDescent="0.25">
      <c r="A90" s="88">
        <v>89</v>
      </c>
      <c r="B90" s="144" t="s">
        <v>28</v>
      </c>
      <c r="C90" s="107" t="s">
        <v>205</v>
      </c>
      <c r="D90" s="185" t="s">
        <v>206</v>
      </c>
      <c r="E90" s="109" t="s">
        <v>200</v>
      </c>
      <c r="F90" s="110" t="s">
        <v>21</v>
      </c>
      <c r="G90" s="287">
        <v>8</v>
      </c>
      <c r="H90" s="49"/>
      <c r="I90" s="112">
        <f>ROUND(Tabela13[[#This Row],[Količina]]*Tabela13[[#This Row],[cena/EM]],2)</f>
        <v>0</v>
      </c>
    </row>
    <row r="91" spans="1:9" ht="25.5" x14ac:dyDescent="0.25">
      <c r="A91" s="88">
        <v>90</v>
      </c>
      <c r="B91" s="144" t="s">
        <v>28</v>
      </c>
      <c r="C91" s="107" t="s">
        <v>207</v>
      </c>
      <c r="D91" s="185" t="s">
        <v>208</v>
      </c>
      <c r="E91" s="109" t="s">
        <v>200</v>
      </c>
      <c r="F91" s="110" t="s">
        <v>21</v>
      </c>
      <c r="G91" s="287">
        <v>2</v>
      </c>
      <c r="H91" s="49"/>
      <c r="I91" s="112">
        <f>ROUND(Tabela13[[#This Row],[Količina]]*Tabela13[[#This Row],[cena/EM]],2)</f>
        <v>0</v>
      </c>
    </row>
    <row r="92" spans="1:9" ht="25.5" x14ac:dyDescent="0.25">
      <c r="A92" s="88">
        <v>91</v>
      </c>
      <c r="B92" s="144" t="s">
        <v>28</v>
      </c>
      <c r="C92" s="107" t="s">
        <v>209</v>
      </c>
      <c r="D92" s="185" t="s">
        <v>210</v>
      </c>
      <c r="E92" s="109" t="s">
        <v>200</v>
      </c>
      <c r="F92" s="110" t="s">
        <v>23</v>
      </c>
      <c r="G92" s="287">
        <v>4</v>
      </c>
      <c r="H92" s="49"/>
      <c r="I92" s="112">
        <f>ROUND(Tabela13[[#This Row],[Količina]]*Tabela13[[#This Row],[cena/EM]],2)</f>
        <v>0</v>
      </c>
    </row>
    <row r="93" spans="1:9" ht="25.5" x14ac:dyDescent="0.25">
      <c r="A93" s="88">
        <v>92</v>
      </c>
      <c r="B93" s="144" t="s">
        <v>28</v>
      </c>
      <c r="C93" s="107" t="s">
        <v>211</v>
      </c>
      <c r="D93" s="185" t="s">
        <v>76</v>
      </c>
      <c r="E93" s="109" t="s">
        <v>200</v>
      </c>
      <c r="F93" s="110" t="s">
        <v>78</v>
      </c>
      <c r="G93" s="287">
        <v>12</v>
      </c>
      <c r="H93" s="49"/>
      <c r="I93" s="112">
        <f>ROUND(Tabela13[[#This Row],[Količina]]*Tabela13[[#This Row],[cena/EM]],2)</f>
        <v>0</v>
      </c>
    </row>
    <row r="94" spans="1:9" ht="25.5" x14ac:dyDescent="0.25">
      <c r="A94" s="88">
        <v>93</v>
      </c>
      <c r="B94" s="144" t="s">
        <v>28</v>
      </c>
      <c r="C94" s="107" t="s">
        <v>212</v>
      </c>
      <c r="D94" s="185" t="s">
        <v>213</v>
      </c>
      <c r="E94" s="109" t="s">
        <v>200</v>
      </c>
      <c r="F94" s="110" t="s">
        <v>78</v>
      </c>
      <c r="G94" s="287">
        <v>12</v>
      </c>
      <c r="H94" s="49"/>
      <c r="I94" s="112">
        <f>ROUND(Tabela13[[#This Row],[Količina]]*Tabela13[[#This Row],[cena/EM]],2)</f>
        <v>0</v>
      </c>
    </row>
    <row r="95" spans="1:9" x14ac:dyDescent="0.25">
      <c r="A95" s="88">
        <v>94</v>
      </c>
      <c r="B95" s="137" t="s">
        <v>28</v>
      </c>
      <c r="C95" s="61" t="s">
        <v>214</v>
      </c>
      <c r="D95" s="97" t="s">
        <v>215</v>
      </c>
      <c r="E95" s="98"/>
      <c r="F95" s="62">
        <f>ROUND(SUM(F96:F96),2)</f>
        <v>0</v>
      </c>
      <c r="G95" s="62"/>
      <c r="H95" s="62"/>
      <c r="I95" s="99"/>
    </row>
    <row r="96" spans="1:9" x14ac:dyDescent="0.25">
      <c r="A96" s="88">
        <v>95</v>
      </c>
      <c r="B96" s="138" t="s">
        <v>28</v>
      </c>
      <c r="C96" s="131" t="s">
        <v>216</v>
      </c>
      <c r="D96" s="139" t="s">
        <v>215</v>
      </c>
      <c r="E96" s="140"/>
      <c r="F96" s="132">
        <f>ROUND(F97,2)</f>
        <v>0</v>
      </c>
      <c r="G96" s="132"/>
      <c r="H96" s="132"/>
      <c r="I96" s="141"/>
    </row>
    <row r="97" spans="1:9" x14ac:dyDescent="0.25">
      <c r="A97" s="88">
        <v>96</v>
      </c>
      <c r="B97" s="142" t="s">
        <v>28</v>
      </c>
      <c r="C97" s="101" t="s">
        <v>216</v>
      </c>
      <c r="D97" s="102" t="s">
        <v>215</v>
      </c>
      <c r="E97" s="143"/>
      <c r="F97" s="104">
        <f>ROUND(SUM(I98:I129),2)</f>
        <v>0</v>
      </c>
      <c r="G97" s="105"/>
      <c r="H97" s="105"/>
      <c r="I97" s="79"/>
    </row>
    <row r="98" spans="1:9" x14ac:dyDescent="0.25">
      <c r="A98" s="88">
        <v>97</v>
      </c>
      <c r="B98" s="144" t="s">
        <v>28</v>
      </c>
      <c r="C98" s="107" t="s">
        <v>217</v>
      </c>
      <c r="D98" s="185" t="s">
        <v>27</v>
      </c>
      <c r="E98" s="109"/>
      <c r="F98" s="110" t="s">
        <v>21</v>
      </c>
      <c r="G98" s="287">
        <v>4</v>
      </c>
      <c r="H98" s="49"/>
      <c r="I98" s="112">
        <f>ROUND(Tabela13[[#This Row],[Količina]]*Tabela13[[#This Row],[cena/EM]],2)</f>
        <v>0</v>
      </c>
    </row>
    <row r="99" spans="1:9" x14ac:dyDescent="0.25">
      <c r="A99" s="88">
        <v>98</v>
      </c>
      <c r="B99" s="144" t="s">
        <v>28</v>
      </c>
      <c r="C99" s="107" t="s">
        <v>218</v>
      </c>
      <c r="D99" s="185" t="s">
        <v>219</v>
      </c>
      <c r="E99" s="109"/>
      <c r="F99" s="110" t="s">
        <v>23</v>
      </c>
      <c r="G99" s="287">
        <v>31</v>
      </c>
      <c r="H99" s="49"/>
      <c r="I99" s="112">
        <f>ROUND(Tabela13[[#This Row],[Količina]]*Tabela13[[#This Row],[cena/EM]],2)</f>
        <v>0</v>
      </c>
    </row>
    <row r="100" spans="1:9" x14ac:dyDescent="0.25">
      <c r="A100" s="88">
        <v>99</v>
      </c>
      <c r="B100" s="144" t="s">
        <v>28</v>
      </c>
      <c r="C100" s="107" t="s">
        <v>220</v>
      </c>
      <c r="D100" s="185" t="s">
        <v>221</v>
      </c>
      <c r="E100" s="109"/>
      <c r="F100" s="110" t="s">
        <v>23</v>
      </c>
      <c r="G100" s="287">
        <f>370+320</f>
        <v>690</v>
      </c>
      <c r="H100" s="49"/>
      <c r="I100" s="112">
        <f>ROUND(Tabela13[[#This Row],[Količina]]*Tabela13[[#This Row],[cena/EM]],2)</f>
        <v>0</v>
      </c>
    </row>
    <row r="101" spans="1:9" x14ac:dyDescent="0.25">
      <c r="A101" s="88">
        <v>100</v>
      </c>
      <c r="B101" s="144" t="s">
        <v>28</v>
      </c>
      <c r="C101" s="107" t="s">
        <v>222</v>
      </c>
      <c r="D101" s="185" t="s">
        <v>223</v>
      </c>
      <c r="E101" s="109"/>
      <c r="F101" s="110" t="s">
        <v>23</v>
      </c>
      <c r="G101" s="287">
        <f>352+370</f>
        <v>722</v>
      </c>
      <c r="H101" s="49"/>
      <c r="I101" s="112">
        <f>ROUND(Tabela13[[#This Row],[Količina]]*Tabela13[[#This Row],[cena/EM]],2)</f>
        <v>0</v>
      </c>
    </row>
    <row r="102" spans="1:9" x14ac:dyDescent="0.25">
      <c r="A102" s="88">
        <v>101</v>
      </c>
      <c r="B102" s="144" t="s">
        <v>28</v>
      </c>
      <c r="C102" s="107" t="s">
        <v>224</v>
      </c>
      <c r="D102" s="185" t="s">
        <v>225</v>
      </c>
      <c r="E102" s="109"/>
      <c r="F102" s="110" t="s">
        <v>21</v>
      </c>
      <c r="G102" s="287">
        <v>23</v>
      </c>
      <c r="H102" s="49"/>
      <c r="I102" s="112">
        <f>ROUND(Tabela13[[#This Row],[Količina]]*Tabela13[[#This Row],[cena/EM]],2)</f>
        <v>0</v>
      </c>
    </row>
    <row r="103" spans="1:9" ht="25.5" x14ac:dyDescent="0.25">
      <c r="A103" s="88">
        <v>102</v>
      </c>
      <c r="B103" s="144" t="s">
        <v>28</v>
      </c>
      <c r="C103" s="107" t="s">
        <v>226</v>
      </c>
      <c r="D103" s="185" t="s">
        <v>227</v>
      </c>
      <c r="E103" s="109" t="s">
        <v>228</v>
      </c>
      <c r="F103" s="110" t="s">
        <v>21</v>
      </c>
      <c r="G103" s="287">
        <v>2</v>
      </c>
      <c r="H103" s="49"/>
      <c r="I103" s="112">
        <f>ROUND(Tabela13[[#This Row],[Količina]]*Tabela13[[#This Row],[cena/EM]],2)</f>
        <v>0</v>
      </c>
    </row>
    <row r="104" spans="1:9" ht="25.5" x14ac:dyDescent="0.25">
      <c r="A104" s="88">
        <v>103</v>
      </c>
      <c r="B104" s="144" t="s">
        <v>28</v>
      </c>
      <c r="C104" s="107" t="s">
        <v>229</v>
      </c>
      <c r="D104" s="185" t="s">
        <v>227</v>
      </c>
      <c r="E104" s="109" t="s">
        <v>230</v>
      </c>
      <c r="F104" s="110" t="s">
        <v>21</v>
      </c>
      <c r="G104" s="287">
        <v>1</v>
      </c>
      <c r="H104" s="49"/>
      <c r="I104" s="112">
        <f>ROUND(Tabela13[[#This Row],[Količina]]*Tabela13[[#This Row],[cena/EM]],2)</f>
        <v>0</v>
      </c>
    </row>
    <row r="105" spans="1:9" ht="25.5" x14ac:dyDescent="0.25">
      <c r="A105" s="88">
        <v>104</v>
      </c>
      <c r="B105" s="144" t="s">
        <v>28</v>
      </c>
      <c r="C105" s="107" t="s">
        <v>231</v>
      </c>
      <c r="D105" s="185" t="s">
        <v>227</v>
      </c>
      <c r="E105" s="109" t="s">
        <v>232</v>
      </c>
      <c r="F105" s="110" t="s">
        <v>21</v>
      </c>
      <c r="G105" s="287">
        <v>1</v>
      </c>
      <c r="H105" s="49"/>
      <c r="I105" s="112">
        <f>ROUND(Tabela13[[#This Row],[Količina]]*Tabela13[[#This Row],[cena/EM]],2)</f>
        <v>0</v>
      </c>
    </row>
    <row r="106" spans="1:9" ht="25.5" x14ac:dyDescent="0.25">
      <c r="A106" s="88">
        <v>105</v>
      </c>
      <c r="B106" s="144" t="s">
        <v>28</v>
      </c>
      <c r="C106" s="107" t="s">
        <v>233</v>
      </c>
      <c r="D106" s="185" t="s">
        <v>234</v>
      </c>
      <c r="E106" s="289"/>
      <c r="F106" s="110" t="s">
        <v>23</v>
      </c>
      <c r="G106" s="287">
        <v>260</v>
      </c>
      <c r="H106" s="49"/>
      <c r="I106" s="112">
        <f>ROUND(Tabela13[[#This Row],[Količina]]*Tabela13[[#This Row],[cena/EM]],2)</f>
        <v>0</v>
      </c>
    </row>
    <row r="107" spans="1:9" x14ac:dyDescent="0.25">
      <c r="A107" s="88">
        <v>106</v>
      </c>
      <c r="B107" s="144" t="s">
        <v>28</v>
      </c>
      <c r="C107" s="107" t="s">
        <v>235</v>
      </c>
      <c r="D107" s="185" t="s">
        <v>236</v>
      </c>
      <c r="E107" s="109"/>
      <c r="F107" s="110" t="s">
        <v>21</v>
      </c>
      <c r="G107" s="287">
        <v>1</v>
      </c>
      <c r="H107" s="49"/>
      <c r="I107" s="112">
        <f>ROUND(Tabela13[[#This Row],[Količina]]*Tabela13[[#This Row],[cena/EM]],2)</f>
        <v>0</v>
      </c>
    </row>
    <row r="108" spans="1:9" x14ac:dyDescent="0.25">
      <c r="A108" s="88">
        <v>107</v>
      </c>
      <c r="B108" s="144" t="s">
        <v>28</v>
      </c>
      <c r="C108" s="107" t="s">
        <v>237</v>
      </c>
      <c r="D108" s="185" t="s">
        <v>238</v>
      </c>
      <c r="E108" s="109"/>
      <c r="F108" s="110" t="s">
        <v>21</v>
      </c>
      <c r="G108" s="287">
        <v>1</v>
      </c>
      <c r="H108" s="49"/>
      <c r="I108" s="112">
        <f>ROUND(Tabela13[[#This Row],[Količina]]*Tabela13[[#This Row],[cena/EM]],2)</f>
        <v>0</v>
      </c>
    </row>
    <row r="109" spans="1:9" x14ac:dyDescent="0.25">
      <c r="A109" s="88">
        <v>108</v>
      </c>
      <c r="B109" s="144" t="s">
        <v>28</v>
      </c>
      <c r="C109" s="107" t="s">
        <v>239</v>
      </c>
      <c r="D109" s="185" t="s">
        <v>240</v>
      </c>
      <c r="E109" s="109"/>
      <c r="F109" s="110" t="s">
        <v>21</v>
      </c>
      <c r="G109" s="287">
        <v>1</v>
      </c>
      <c r="H109" s="49"/>
      <c r="I109" s="112">
        <f>ROUND(Tabela13[[#This Row],[Količina]]*Tabela13[[#This Row],[cena/EM]],2)</f>
        <v>0</v>
      </c>
    </row>
    <row r="110" spans="1:9" ht="25.5" x14ac:dyDescent="0.25">
      <c r="A110" s="88">
        <v>109</v>
      </c>
      <c r="B110" s="144" t="s">
        <v>28</v>
      </c>
      <c r="C110" s="107" t="s">
        <v>241</v>
      </c>
      <c r="D110" s="185" t="s">
        <v>242</v>
      </c>
      <c r="E110" s="109"/>
      <c r="F110" s="110" t="s">
        <v>21</v>
      </c>
      <c r="G110" s="287">
        <v>2</v>
      </c>
      <c r="H110" s="49"/>
      <c r="I110" s="112">
        <f>ROUND(Tabela13[[#This Row],[Količina]]*Tabela13[[#This Row],[cena/EM]],2)</f>
        <v>0</v>
      </c>
    </row>
    <row r="111" spans="1:9" ht="25.5" x14ac:dyDescent="0.25">
      <c r="A111" s="88">
        <v>110</v>
      </c>
      <c r="B111" s="144" t="s">
        <v>28</v>
      </c>
      <c r="C111" s="107" t="s">
        <v>243</v>
      </c>
      <c r="D111" s="185" t="s">
        <v>244</v>
      </c>
      <c r="E111" s="109"/>
      <c r="F111" s="110" t="s">
        <v>24</v>
      </c>
      <c r="G111" s="287">
        <v>1</v>
      </c>
      <c r="H111" s="49"/>
      <c r="I111" s="112">
        <f>ROUND(Tabela13[[#This Row],[Količina]]*Tabela13[[#This Row],[cena/EM]],2)</f>
        <v>0</v>
      </c>
    </row>
    <row r="112" spans="1:9" ht="25.5" x14ac:dyDescent="0.25">
      <c r="A112" s="88">
        <v>111</v>
      </c>
      <c r="B112" s="144" t="s">
        <v>28</v>
      </c>
      <c r="C112" s="107" t="s">
        <v>245</v>
      </c>
      <c r="D112" s="185" t="s">
        <v>246</v>
      </c>
      <c r="E112" s="109"/>
      <c r="F112" s="110" t="s">
        <v>24</v>
      </c>
      <c r="G112" s="287">
        <v>1</v>
      </c>
      <c r="H112" s="49"/>
      <c r="I112" s="112">
        <f>ROUND(Tabela13[[#This Row],[Količina]]*Tabela13[[#This Row],[cena/EM]],2)</f>
        <v>0</v>
      </c>
    </row>
    <row r="113" spans="1:9" x14ac:dyDescent="0.25">
      <c r="A113" s="88">
        <v>112</v>
      </c>
      <c r="B113" s="144" t="s">
        <v>28</v>
      </c>
      <c r="C113" s="107" t="s">
        <v>247</v>
      </c>
      <c r="D113" s="185" t="s">
        <v>248</v>
      </c>
      <c r="E113" s="109"/>
      <c r="F113" s="110" t="s">
        <v>21</v>
      </c>
      <c r="G113" s="287">
        <v>1</v>
      </c>
      <c r="H113" s="49"/>
      <c r="I113" s="112">
        <f>ROUND(Tabela13[[#This Row],[Količina]]*Tabela13[[#This Row],[cena/EM]],2)</f>
        <v>0</v>
      </c>
    </row>
    <row r="114" spans="1:9" x14ac:dyDescent="0.25">
      <c r="A114" s="88">
        <v>113</v>
      </c>
      <c r="B114" s="144" t="s">
        <v>28</v>
      </c>
      <c r="C114" s="107" t="s">
        <v>249</v>
      </c>
      <c r="D114" s="185" t="s">
        <v>250</v>
      </c>
      <c r="E114" s="109"/>
      <c r="F114" s="110" t="s">
        <v>21</v>
      </c>
      <c r="G114" s="287">
        <v>4</v>
      </c>
      <c r="H114" s="49"/>
      <c r="I114" s="112">
        <f>ROUND(Tabela13[[#This Row],[Količina]]*Tabela13[[#This Row],[cena/EM]],2)</f>
        <v>0</v>
      </c>
    </row>
    <row r="115" spans="1:9" x14ac:dyDescent="0.25">
      <c r="A115" s="88">
        <v>114</v>
      </c>
      <c r="B115" s="144" t="s">
        <v>28</v>
      </c>
      <c r="C115" s="107" t="s">
        <v>251</v>
      </c>
      <c r="D115" s="185" t="s">
        <v>252</v>
      </c>
      <c r="E115" s="109"/>
      <c r="F115" s="110" t="s">
        <v>21</v>
      </c>
      <c r="G115" s="287">
        <v>3</v>
      </c>
      <c r="H115" s="49"/>
      <c r="I115" s="112">
        <f>ROUND(Tabela13[[#This Row],[Količina]]*Tabela13[[#This Row],[cena/EM]],2)</f>
        <v>0</v>
      </c>
    </row>
    <row r="116" spans="1:9" ht="25.5" x14ac:dyDescent="0.25">
      <c r="A116" s="88">
        <v>115</v>
      </c>
      <c r="B116" s="144" t="s">
        <v>28</v>
      </c>
      <c r="C116" s="107" t="s">
        <v>253</v>
      </c>
      <c r="D116" s="185" t="s">
        <v>254</v>
      </c>
      <c r="E116" s="109"/>
      <c r="F116" s="110" t="s">
        <v>21</v>
      </c>
      <c r="G116" s="287">
        <v>1</v>
      </c>
      <c r="H116" s="49"/>
      <c r="I116" s="112">
        <f>ROUND(Tabela13[[#This Row],[Količina]]*Tabela13[[#This Row],[cena/EM]],2)</f>
        <v>0</v>
      </c>
    </row>
    <row r="117" spans="1:9" ht="25.5" x14ac:dyDescent="0.25">
      <c r="A117" s="88">
        <v>116</v>
      </c>
      <c r="B117" s="144" t="s">
        <v>28</v>
      </c>
      <c r="C117" s="107" t="s">
        <v>255</v>
      </c>
      <c r="D117" s="185" t="s">
        <v>256</v>
      </c>
      <c r="E117" s="109"/>
      <c r="F117" s="110" t="s">
        <v>23</v>
      </c>
      <c r="G117" s="287">
        <f>580+388</f>
        <v>968</v>
      </c>
      <c r="H117" s="49"/>
      <c r="I117" s="112">
        <f>ROUND(Tabela13[[#This Row],[Količina]]*Tabela13[[#This Row],[cena/EM]],2)</f>
        <v>0</v>
      </c>
    </row>
    <row r="118" spans="1:9" ht="25.5" x14ac:dyDescent="0.25">
      <c r="A118" s="88">
        <v>117</v>
      </c>
      <c r="B118" s="144" t="s">
        <v>28</v>
      </c>
      <c r="C118" s="107" t="s">
        <v>257</v>
      </c>
      <c r="D118" s="185" t="s">
        <v>258</v>
      </c>
      <c r="E118" s="109"/>
      <c r="F118" s="110" t="s">
        <v>21</v>
      </c>
      <c r="G118" s="287">
        <v>22</v>
      </c>
      <c r="H118" s="49"/>
      <c r="I118" s="112">
        <f>ROUND(Tabela13[[#This Row],[Količina]]*Tabela13[[#This Row],[cena/EM]],2)</f>
        <v>0</v>
      </c>
    </row>
    <row r="119" spans="1:9" ht="25.5" x14ac:dyDescent="0.25">
      <c r="A119" s="88">
        <v>118</v>
      </c>
      <c r="B119" s="144" t="s">
        <v>28</v>
      </c>
      <c r="C119" s="107" t="s">
        <v>259</v>
      </c>
      <c r="D119" s="185" t="s">
        <v>260</v>
      </c>
      <c r="E119" s="109"/>
      <c r="F119" s="110" t="s">
        <v>21</v>
      </c>
      <c r="G119" s="287">
        <v>6</v>
      </c>
      <c r="H119" s="49"/>
      <c r="I119" s="112">
        <f>ROUND(Tabela13[[#This Row],[Količina]]*Tabela13[[#This Row],[cena/EM]],2)</f>
        <v>0</v>
      </c>
    </row>
    <row r="120" spans="1:9" x14ac:dyDescent="0.25">
      <c r="A120" s="88">
        <v>119</v>
      </c>
      <c r="B120" s="144" t="s">
        <v>28</v>
      </c>
      <c r="C120" s="107" t="s">
        <v>261</v>
      </c>
      <c r="D120" s="153" t="s">
        <v>262</v>
      </c>
      <c r="E120" s="108"/>
      <c r="F120" s="110" t="s">
        <v>21</v>
      </c>
      <c r="G120" s="287">
        <v>22</v>
      </c>
      <c r="H120" s="49"/>
      <c r="I120" s="112">
        <f>ROUND(Tabela13[[#This Row],[Količina]]*Tabela13[[#This Row],[cena/EM]],2)</f>
        <v>0</v>
      </c>
    </row>
    <row r="121" spans="1:9" ht="25.5" x14ac:dyDescent="0.25">
      <c r="A121" s="88">
        <v>120</v>
      </c>
      <c r="B121" s="144" t="s">
        <v>28</v>
      </c>
      <c r="C121" s="107" t="s">
        <v>263</v>
      </c>
      <c r="D121" s="185" t="s">
        <v>264</v>
      </c>
      <c r="E121" s="109"/>
      <c r="F121" s="110" t="s">
        <v>23</v>
      </c>
      <c r="G121" s="287">
        <f>580+388</f>
        <v>968</v>
      </c>
      <c r="H121" s="49"/>
      <c r="I121" s="112">
        <f>ROUND(Tabela13[[#This Row],[Količina]]*Tabela13[[#This Row],[cena/EM]],2)</f>
        <v>0</v>
      </c>
    </row>
    <row r="122" spans="1:9" ht="38.25" x14ac:dyDescent="0.25">
      <c r="A122" s="88">
        <v>121</v>
      </c>
      <c r="B122" s="144" t="s">
        <v>28</v>
      </c>
      <c r="C122" s="107" t="s">
        <v>265</v>
      </c>
      <c r="D122" s="185" t="s">
        <v>266</v>
      </c>
      <c r="E122" s="109"/>
      <c r="F122" s="110" t="s">
        <v>21</v>
      </c>
      <c r="G122" s="287">
        <v>3</v>
      </c>
      <c r="H122" s="49"/>
      <c r="I122" s="112">
        <f>ROUND(Tabela13[[#This Row],[Količina]]*Tabela13[[#This Row],[cena/EM]],2)</f>
        <v>0</v>
      </c>
    </row>
    <row r="123" spans="1:9" x14ac:dyDescent="0.25">
      <c r="A123" s="88">
        <v>122</v>
      </c>
      <c r="B123" s="144" t="s">
        <v>28</v>
      </c>
      <c r="C123" s="107" t="s">
        <v>267</v>
      </c>
      <c r="D123" s="185" t="s">
        <v>268</v>
      </c>
      <c r="E123" s="109"/>
      <c r="F123" s="110" t="s">
        <v>21</v>
      </c>
      <c r="G123" s="287">
        <v>2</v>
      </c>
      <c r="H123" s="49"/>
      <c r="I123" s="112">
        <f>ROUND(Tabela13[[#This Row],[Količina]]*Tabela13[[#This Row],[cena/EM]],2)</f>
        <v>0</v>
      </c>
    </row>
    <row r="124" spans="1:9" x14ac:dyDescent="0.25">
      <c r="A124" s="88">
        <v>123</v>
      </c>
      <c r="B124" s="144" t="s">
        <v>28</v>
      </c>
      <c r="C124" s="107" t="s">
        <v>269</v>
      </c>
      <c r="D124" s="185" t="s">
        <v>270</v>
      </c>
      <c r="E124" s="109"/>
      <c r="F124" s="110" t="s">
        <v>21</v>
      </c>
      <c r="G124" s="287">
        <v>2</v>
      </c>
      <c r="H124" s="49"/>
      <c r="I124" s="112">
        <f>ROUND(Tabela13[[#This Row],[Količina]]*Tabela13[[#This Row],[cena/EM]],2)</f>
        <v>0</v>
      </c>
    </row>
    <row r="125" spans="1:9" x14ac:dyDescent="0.25">
      <c r="A125" s="88">
        <v>124</v>
      </c>
      <c r="B125" s="144" t="s">
        <v>28</v>
      </c>
      <c r="C125" s="107" t="s">
        <v>271</v>
      </c>
      <c r="D125" s="185" t="s">
        <v>272</v>
      </c>
      <c r="E125" s="109"/>
      <c r="F125" s="110" t="s">
        <v>21</v>
      </c>
      <c r="G125" s="287">
        <v>2</v>
      </c>
      <c r="H125" s="49"/>
      <c r="I125" s="112">
        <f>ROUND(Tabela13[[#This Row],[Količina]]*Tabela13[[#This Row],[cena/EM]],2)</f>
        <v>0</v>
      </c>
    </row>
    <row r="126" spans="1:9" x14ac:dyDescent="0.25">
      <c r="A126" s="88">
        <v>125</v>
      </c>
      <c r="B126" s="144" t="s">
        <v>28</v>
      </c>
      <c r="C126" s="107" t="s">
        <v>273</v>
      </c>
      <c r="D126" s="185" t="s">
        <v>274</v>
      </c>
      <c r="E126" s="109"/>
      <c r="F126" s="110" t="s">
        <v>21</v>
      </c>
      <c r="G126" s="287">
        <v>2</v>
      </c>
      <c r="H126" s="49"/>
      <c r="I126" s="112">
        <f>ROUND(Tabela13[[#This Row],[Količina]]*Tabela13[[#This Row],[cena/EM]],2)</f>
        <v>0</v>
      </c>
    </row>
    <row r="127" spans="1:9" x14ac:dyDescent="0.25">
      <c r="A127" s="88">
        <v>126</v>
      </c>
      <c r="B127" s="144" t="s">
        <v>28</v>
      </c>
      <c r="C127" s="107" t="s">
        <v>275</v>
      </c>
      <c r="D127" s="185" t="s">
        <v>276</v>
      </c>
      <c r="E127" s="109"/>
      <c r="F127" s="110" t="s">
        <v>21</v>
      </c>
      <c r="G127" s="287">
        <v>1</v>
      </c>
      <c r="H127" s="49"/>
      <c r="I127" s="112">
        <f>ROUND(Tabela13[[#This Row],[Količina]]*Tabela13[[#This Row],[cena/EM]],2)</f>
        <v>0</v>
      </c>
    </row>
    <row r="128" spans="1:9" x14ac:dyDescent="0.25">
      <c r="A128" s="88">
        <v>127</v>
      </c>
      <c r="B128" s="144" t="s">
        <v>28</v>
      </c>
      <c r="C128" s="107" t="s">
        <v>277</v>
      </c>
      <c r="D128" s="185" t="s">
        <v>278</v>
      </c>
      <c r="E128" s="109"/>
      <c r="F128" s="110" t="s">
        <v>21</v>
      </c>
      <c r="G128" s="287">
        <v>1</v>
      </c>
      <c r="H128" s="49"/>
      <c r="I128" s="112">
        <f>ROUND(Tabela13[[#This Row],[Količina]]*Tabela13[[#This Row],[cena/EM]],2)</f>
        <v>0</v>
      </c>
    </row>
    <row r="129" spans="1:9" x14ac:dyDescent="0.25">
      <c r="A129" s="88">
        <v>128</v>
      </c>
      <c r="B129" s="144" t="s">
        <v>28</v>
      </c>
      <c r="C129" s="107" t="s">
        <v>279</v>
      </c>
      <c r="D129" s="185" t="s">
        <v>280</v>
      </c>
      <c r="E129" s="109"/>
      <c r="F129" s="110" t="s">
        <v>21</v>
      </c>
      <c r="G129" s="287">
        <v>1</v>
      </c>
      <c r="H129" s="49"/>
      <c r="I129" s="112">
        <f>ROUND(Tabela13[[#This Row],[Količina]]*Tabela13[[#This Row],[cena/EM]],2)</f>
        <v>0</v>
      </c>
    </row>
    <row r="130" spans="1:9" x14ac:dyDescent="0.25">
      <c r="A130" s="88">
        <v>129</v>
      </c>
      <c r="B130" s="137" t="s">
        <v>28</v>
      </c>
      <c r="C130" s="61" t="s">
        <v>281</v>
      </c>
      <c r="D130" s="97" t="s">
        <v>282</v>
      </c>
      <c r="E130" s="98"/>
      <c r="F130" s="62">
        <f>ROUND(SUM(F131:F131),2)</f>
        <v>0</v>
      </c>
      <c r="G130" s="62"/>
      <c r="H130" s="62"/>
      <c r="I130" s="99"/>
    </row>
    <row r="131" spans="1:9" x14ac:dyDescent="0.25">
      <c r="A131" s="88">
        <v>130</v>
      </c>
      <c r="B131" s="138" t="s">
        <v>28</v>
      </c>
      <c r="C131" s="131" t="s">
        <v>283</v>
      </c>
      <c r="D131" s="139" t="s">
        <v>282</v>
      </c>
      <c r="E131" s="140"/>
      <c r="F131" s="132">
        <f>ROUND(F132,2)</f>
        <v>0</v>
      </c>
      <c r="G131" s="132"/>
      <c r="H131" s="132"/>
      <c r="I131" s="141"/>
    </row>
    <row r="132" spans="1:9" x14ac:dyDescent="0.25">
      <c r="A132" s="88">
        <v>131</v>
      </c>
      <c r="B132" s="142" t="s">
        <v>28</v>
      </c>
      <c r="C132" s="101" t="s">
        <v>283</v>
      </c>
      <c r="D132" s="102" t="s">
        <v>282</v>
      </c>
      <c r="E132" s="143"/>
      <c r="F132" s="104">
        <f>ROUND(SUM(I133:I133),2)</f>
        <v>0</v>
      </c>
      <c r="G132" s="105"/>
      <c r="H132" s="105"/>
      <c r="I132" s="79"/>
    </row>
    <row r="133" spans="1:9" x14ac:dyDescent="0.25">
      <c r="A133" s="88">
        <v>132</v>
      </c>
      <c r="B133" s="144" t="s">
        <v>28</v>
      </c>
      <c r="C133" s="107" t="s">
        <v>284</v>
      </c>
      <c r="D133" s="185" t="s">
        <v>285</v>
      </c>
      <c r="E133" s="109"/>
      <c r="F133" s="110" t="s">
        <v>24</v>
      </c>
      <c r="G133" s="111">
        <v>1</v>
      </c>
      <c r="H133" s="49"/>
      <c r="I133" s="112">
        <f>ROUND(Tabela13[[#This Row],[Količina]]*Tabela13[[#This Row],[cena/EM]],2)</f>
        <v>0</v>
      </c>
    </row>
    <row r="134" spans="1:9" x14ac:dyDescent="0.25">
      <c r="A134" s="88"/>
      <c r="B134" s="173"/>
      <c r="C134" s="107"/>
      <c r="D134" s="108"/>
      <c r="E134" s="108"/>
      <c r="F134" s="190"/>
      <c r="G134" s="290"/>
      <c r="H134" s="290"/>
      <c r="I134" s="238"/>
    </row>
    <row r="135" spans="1:9" ht="25.5" x14ac:dyDescent="0.25">
      <c r="A135" s="88"/>
      <c r="B135" s="173"/>
      <c r="C135" s="107"/>
      <c r="D135" s="108" t="s">
        <v>286</v>
      </c>
      <c r="E135" s="108"/>
      <c r="F135" s="190"/>
      <c r="G135" s="290"/>
      <c r="H135" s="290"/>
      <c r="I135" s="238"/>
    </row>
    <row r="136" spans="1:9" x14ac:dyDescent="0.25">
      <c r="A136" s="88"/>
      <c r="B136" s="173"/>
      <c r="C136" s="107"/>
      <c r="D136" s="108" t="s">
        <v>287</v>
      </c>
      <c r="E136" s="108"/>
      <c r="F136" s="190"/>
      <c r="G136" s="290"/>
      <c r="H136" s="290"/>
      <c r="I136" s="238"/>
    </row>
    <row r="137" spans="1:9" ht="38.25" x14ac:dyDescent="0.25">
      <c r="A137" s="88"/>
      <c r="B137" s="173"/>
      <c r="C137" s="107"/>
      <c r="D137" s="108" t="s">
        <v>288</v>
      </c>
      <c r="E137" s="108"/>
      <c r="F137" s="190"/>
      <c r="G137" s="290"/>
      <c r="H137" s="290"/>
      <c r="I137" s="238"/>
    </row>
    <row r="138" spans="1:9" x14ac:dyDescent="0.25">
      <c r="A138" s="88"/>
      <c r="B138" s="173"/>
      <c r="C138" s="107"/>
      <c r="D138" s="108" t="s">
        <v>289</v>
      </c>
      <c r="E138" s="108"/>
      <c r="F138" s="190"/>
      <c r="G138" s="290"/>
      <c r="H138" s="290"/>
      <c r="I138" s="238"/>
    </row>
    <row r="139" spans="1:9" ht="25.5" x14ac:dyDescent="0.25">
      <c r="A139" s="88"/>
      <c r="B139" s="173"/>
      <c r="C139" s="107"/>
      <c r="D139" s="108" t="s">
        <v>290</v>
      </c>
      <c r="E139" s="108"/>
      <c r="F139" s="190"/>
      <c r="G139" s="290"/>
      <c r="H139" s="290"/>
      <c r="I139" s="238"/>
    </row>
    <row r="140" spans="1:9" x14ac:dyDescent="0.25">
      <c r="A140" s="88"/>
      <c r="B140" s="173"/>
      <c r="C140" s="107"/>
      <c r="D140" s="108" t="s">
        <v>289</v>
      </c>
      <c r="E140" s="108"/>
      <c r="F140" s="190"/>
      <c r="G140" s="290"/>
      <c r="H140" s="290"/>
      <c r="I140" s="238"/>
    </row>
    <row r="141" spans="1:9" ht="38.25" x14ac:dyDescent="0.25">
      <c r="A141" s="121"/>
      <c r="B141" s="291"/>
      <c r="C141" s="123"/>
      <c r="D141" s="292" t="s">
        <v>291</v>
      </c>
      <c r="E141" s="292"/>
      <c r="F141" s="293"/>
      <c r="G141" s="294"/>
      <c r="H141" s="294"/>
      <c r="I141" s="295"/>
    </row>
  </sheetData>
  <sheetProtection algorithmName="SHA-512" hashValue="khv3zySeZvCHRHhVekmEetiWCjgLVbhbD8zmSBWBPy5Gg3BjE4mMMN/gLzvZwY1nC+XBvvSn5TIW4jqHSx50aw==" saltValue="sAK3F9XJic/AUoa2EGDsJg==" spinCount="100000" sheet="1" objects="1" scenarios="1"/>
  <conditionalFormatting sqref="H6 H10:H94 H98:H129 H133">
    <cfRule type="containsBlanks" dxfId="105" priority="2">
      <formula>LEN(TRIM(H6))=0</formula>
    </cfRule>
  </conditionalFormatting>
  <dataValidations count="1">
    <dataValidation type="custom" allowBlank="1" showInputMessage="1" showErrorMessage="1" errorTitle="Preverite vnos" error="Ceno na EM je potrebno vnesti zaokroženo  na dve decimalni mesti." sqref="H1:H6 H142:H1048576 H10:H94 H98:H129 H133" xr:uid="{00000000-0002-0000-0700-000000000000}">
      <formula1>H1=ROUND(H1,2)</formula1>
    </dataValidation>
  </dataValidation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73"/>
  <sheetViews>
    <sheetView topLeftCell="A2" zoomScale="106" zoomScaleNormal="106" workbookViewId="0">
      <selection activeCell="D2" sqref="D2"/>
    </sheetView>
  </sheetViews>
  <sheetFormatPr defaultColWidth="9.140625" defaultRowHeight="12.75" x14ac:dyDescent="0.25"/>
  <cols>
    <col min="1" max="1" width="7.28515625" style="296" bestFit="1" customWidth="1"/>
    <col min="2" max="2" width="8" style="326" customWidth="1"/>
    <col min="3" max="3" width="10.7109375" style="327" bestFit="1" customWidth="1"/>
    <col min="4" max="4" width="65.7109375" style="328" customWidth="1"/>
    <col min="5" max="5" width="40.7109375" style="296" customWidth="1"/>
    <col min="6" max="6" width="15.7109375" style="329" customWidth="1"/>
    <col min="7" max="7" width="12.7109375" style="296" customWidth="1"/>
    <col min="8" max="8" width="12.7109375" style="330" customWidth="1"/>
    <col min="9" max="9" width="15.7109375" style="296" customWidth="1"/>
    <col min="10" max="16384" width="9.140625" style="296"/>
  </cols>
  <sheetData>
    <row r="1" spans="1:9" s="303" customFormat="1" x14ac:dyDescent="0.25">
      <c r="A1" s="300" t="s">
        <v>0</v>
      </c>
      <c r="B1" s="301" t="s">
        <v>14</v>
      </c>
      <c r="C1" s="301" t="s">
        <v>15</v>
      </c>
      <c r="D1" s="86" t="s">
        <v>16</v>
      </c>
      <c r="E1" s="300" t="s">
        <v>17</v>
      </c>
      <c r="F1" s="302" t="s">
        <v>18</v>
      </c>
      <c r="G1" s="300" t="s">
        <v>19</v>
      </c>
      <c r="H1" s="302" t="s">
        <v>20</v>
      </c>
      <c r="I1" s="300" t="s">
        <v>13</v>
      </c>
    </row>
    <row r="2" spans="1:9" x14ac:dyDescent="0.25">
      <c r="A2" s="192">
        <v>1</v>
      </c>
      <c r="B2" s="136" t="s">
        <v>2324</v>
      </c>
      <c r="C2" s="268" t="s">
        <v>2325</v>
      </c>
      <c r="D2" s="91" t="s">
        <v>2326</v>
      </c>
      <c r="E2" s="92"/>
      <c r="F2" s="93">
        <f>ROUND(F3+F12+F87+F103+F127+F156+F177+F209+F215+F232+F267,2)</f>
        <v>0</v>
      </c>
      <c r="G2" s="94"/>
      <c r="H2" s="93"/>
      <c r="I2" s="95"/>
    </row>
    <row r="3" spans="1:9" x14ac:dyDescent="0.25">
      <c r="A3" s="192">
        <v>2</v>
      </c>
      <c r="B3" s="137" t="s">
        <v>2324</v>
      </c>
      <c r="C3" s="61" t="s">
        <v>2327</v>
      </c>
      <c r="D3" s="97" t="s">
        <v>1514</v>
      </c>
      <c r="E3" s="98"/>
      <c r="F3" s="62">
        <f>ROUND(SUM(F4:F4),2)</f>
        <v>0</v>
      </c>
      <c r="G3" s="62"/>
      <c r="H3" s="62"/>
      <c r="I3" s="99"/>
    </row>
    <row r="4" spans="1:9" x14ac:dyDescent="0.25">
      <c r="A4" s="192">
        <v>3</v>
      </c>
      <c r="B4" s="138" t="s">
        <v>2324</v>
      </c>
      <c r="C4" s="131" t="s">
        <v>2328</v>
      </c>
      <c r="D4" s="139" t="s">
        <v>1514</v>
      </c>
      <c r="E4" s="140"/>
      <c r="F4" s="132">
        <f>ROUND(F5,2)</f>
        <v>0</v>
      </c>
      <c r="G4" s="132"/>
      <c r="H4" s="132"/>
      <c r="I4" s="141"/>
    </row>
    <row r="5" spans="1:9" x14ac:dyDescent="0.25">
      <c r="A5" s="192">
        <v>4</v>
      </c>
      <c r="B5" s="142" t="s">
        <v>2324</v>
      </c>
      <c r="C5" s="101" t="s">
        <v>2328</v>
      </c>
      <c r="D5" s="102" t="s">
        <v>1514</v>
      </c>
      <c r="E5" s="143"/>
      <c r="F5" s="104">
        <f>ROUND(SUM(I6),2)</f>
        <v>0</v>
      </c>
      <c r="G5" s="105"/>
      <c r="H5" s="79"/>
      <c r="I5" s="79"/>
    </row>
    <row r="6" spans="1:9" ht="42" customHeight="1" x14ac:dyDescent="0.25">
      <c r="A6" s="192">
        <v>5</v>
      </c>
      <c r="B6" s="144" t="s">
        <v>2324</v>
      </c>
      <c r="C6" s="164" t="s">
        <v>2329</v>
      </c>
      <c r="D6" s="115" t="s">
        <v>1646</v>
      </c>
      <c r="E6" s="109"/>
      <c r="F6" s="304" t="s">
        <v>1518</v>
      </c>
      <c r="G6" s="305" t="s">
        <v>1512</v>
      </c>
      <c r="H6" s="112"/>
      <c r="I6" s="112"/>
    </row>
    <row r="7" spans="1:9" ht="42" customHeight="1" x14ac:dyDescent="0.25">
      <c r="A7" s="192">
        <v>6</v>
      </c>
      <c r="B7" s="144" t="s">
        <v>2324</v>
      </c>
      <c r="C7" s="164" t="s">
        <v>2330</v>
      </c>
      <c r="D7" s="185" t="s">
        <v>2331</v>
      </c>
      <c r="E7" s="109"/>
      <c r="F7" s="304" t="s">
        <v>1518</v>
      </c>
      <c r="G7" s="305" t="s">
        <v>1512</v>
      </c>
      <c r="H7" s="112"/>
      <c r="I7" s="112"/>
    </row>
    <row r="8" spans="1:9" ht="30" customHeight="1" x14ac:dyDescent="0.25">
      <c r="A8" s="192">
        <v>7</v>
      </c>
      <c r="B8" s="144" t="s">
        <v>2324</v>
      </c>
      <c r="C8" s="164" t="s">
        <v>2332</v>
      </c>
      <c r="D8" s="115" t="s">
        <v>2333</v>
      </c>
      <c r="E8" s="109"/>
      <c r="F8" s="304" t="s">
        <v>1518</v>
      </c>
      <c r="G8" s="305" t="s">
        <v>1512</v>
      </c>
      <c r="H8" s="112"/>
      <c r="I8" s="112"/>
    </row>
    <row r="9" spans="1:9" ht="42" customHeight="1" x14ac:dyDescent="0.25">
      <c r="A9" s="192">
        <v>8</v>
      </c>
      <c r="B9" s="144" t="s">
        <v>2324</v>
      </c>
      <c r="C9" s="164" t="s">
        <v>2334</v>
      </c>
      <c r="D9" s="185" t="s">
        <v>1522</v>
      </c>
      <c r="E9" s="109"/>
      <c r="F9" s="304" t="s">
        <v>1518</v>
      </c>
      <c r="G9" s="305" t="s">
        <v>1512</v>
      </c>
      <c r="H9" s="112"/>
      <c r="I9" s="112"/>
    </row>
    <row r="10" spans="1:9" ht="30" customHeight="1" x14ac:dyDescent="0.25">
      <c r="A10" s="192">
        <v>9</v>
      </c>
      <c r="B10" s="144" t="s">
        <v>2324</v>
      </c>
      <c r="C10" s="164" t="s">
        <v>2335</v>
      </c>
      <c r="D10" s="115" t="s">
        <v>1524</v>
      </c>
      <c r="E10" s="109"/>
      <c r="F10" s="304" t="s">
        <v>1518</v>
      </c>
      <c r="G10" s="305" t="s">
        <v>1512</v>
      </c>
      <c r="H10" s="112"/>
      <c r="I10" s="112"/>
    </row>
    <row r="11" spans="1:9" ht="60" customHeight="1" x14ac:dyDescent="0.25">
      <c r="A11" s="192">
        <v>10</v>
      </c>
      <c r="B11" s="144" t="s">
        <v>2324</v>
      </c>
      <c r="C11" s="164" t="s">
        <v>2336</v>
      </c>
      <c r="D11" s="185" t="s">
        <v>2337</v>
      </c>
      <c r="E11" s="109"/>
      <c r="F11" s="304" t="s">
        <v>1518</v>
      </c>
      <c r="G11" s="305" t="s">
        <v>1512</v>
      </c>
      <c r="H11" s="112"/>
      <c r="I11" s="112"/>
    </row>
    <row r="12" spans="1:9" x14ac:dyDescent="0.25">
      <c r="A12" s="192">
        <v>11</v>
      </c>
      <c r="B12" s="137" t="s">
        <v>2324</v>
      </c>
      <c r="C12" s="61" t="s">
        <v>2338</v>
      </c>
      <c r="D12" s="97" t="s">
        <v>2339</v>
      </c>
      <c r="E12" s="98"/>
      <c r="F12" s="62">
        <f>ROUND(SUM(F13:F14),2)</f>
        <v>0</v>
      </c>
      <c r="G12" s="306" t="s">
        <v>1512</v>
      </c>
      <c r="H12" s="62"/>
      <c r="I12" s="99"/>
    </row>
    <row r="13" spans="1:9" x14ac:dyDescent="0.25">
      <c r="A13" s="192">
        <v>12</v>
      </c>
      <c r="B13" s="138" t="s">
        <v>2324</v>
      </c>
      <c r="C13" s="131" t="s">
        <v>2340</v>
      </c>
      <c r="D13" s="158" t="s">
        <v>1530</v>
      </c>
      <c r="E13" s="140"/>
      <c r="F13" s="132">
        <f>ROUND(F15,2)</f>
        <v>0</v>
      </c>
      <c r="G13" s="307" t="s">
        <v>1512</v>
      </c>
      <c r="H13" s="132"/>
      <c r="I13" s="141"/>
    </row>
    <row r="14" spans="1:9" x14ac:dyDescent="0.25">
      <c r="A14" s="192">
        <v>13</v>
      </c>
      <c r="B14" s="138" t="s">
        <v>1641</v>
      </c>
      <c r="C14" s="131" t="s">
        <v>2341</v>
      </c>
      <c r="D14" s="158" t="s">
        <v>2342</v>
      </c>
      <c r="E14" s="159"/>
      <c r="F14" s="132">
        <f>ROUND(F60,2)</f>
        <v>0</v>
      </c>
      <c r="G14" s="308" t="s">
        <v>1512</v>
      </c>
      <c r="H14" s="174"/>
      <c r="I14" s="175"/>
    </row>
    <row r="15" spans="1:9" x14ac:dyDescent="0.25">
      <c r="A15" s="192">
        <v>14</v>
      </c>
      <c r="B15" s="142" t="s">
        <v>2324</v>
      </c>
      <c r="C15" s="101" t="s">
        <v>2340</v>
      </c>
      <c r="D15" s="102" t="s">
        <v>1530</v>
      </c>
      <c r="E15" s="143"/>
      <c r="F15" s="104">
        <f>ROUND(SUM(I16:I59),2)</f>
        <v>0</v>
      </c>
      <c r="G15" s="309" t="s">
        <v>1512</v>
      </c>
      <c r="H15" s="79"/>
      <c r="I15" s="79"/>
    </row>
    <row r="16" spans="1:9" ht="30" customHeight="1" x14ac:dyDescent="0.25">
      <c r="A16" s="192">
        <v>15</v>
      </c>
      <c r="B16" s="144" t="s">
        <v>2324</v>
      </c>
      <c r="C16" s="164" t="s">
        <v>2343</v>
      </c>
      <c r="D16" s="115" t="s">
        <v>2344</v>
      </c>
      <c r="E16" s="109"/>
      <c r="F16" s="304" t="s">
        <v>1518</v>
      </c>
      <c r="G16" s="305" t="s">
        <v>1512</v>
      </c>
      <c r="H16" s="112"/>
      <c r="I16" s="112"/>
    </row>
    <row r="17" spans="1:9" ht="30" customHeight="1" x14ac:dyDescent="0.25">
      <c r="A17" s="192">
        <v>16</v>
      </c>
      <c r="B17" s="144" t="s">
        <v>2324</v>
      </c>
      <c r="C17" s="164" t="s">
        <v>2345</v>
      </c>
      <c r="D17" s="115" t="s">
        <v>2346</v>
      </c>
      <c r="E17" s="109"/>
      <c r="F17" s="145" t="s">
        <v>1043</v>
      </c>
      <c r="G17" s="146">
        <v>830</v>
      </c>
      <c r="H17" s="49"/>
      <c r="I17" s="112">
        <f>ROUND(Tabela12[[#This Row],[Količina]]*Tabela12[[#This Row],[cena/EM]],2)</f>
        <v>0</v>
      </c>
    </row>
    <row r="18" spans="1:9" ht="30" customHeight="1" x14ac:dyDescent="0.25">
      <c r="A18" s="192">
        <v>17</v>
      </c>
      <c r="B18" s="144" t="s">
        <v>2324</v>
      </c>
      <c r="C18" s="164" t="s">
        <v>2347</v>
      </c>
      <c r="D18" s="115" t="s">
        <v>2348</v>
      </c>
      <c r="E18" s="109"/>
      <c r="F18" s="145" t="s">
        <v>1043</v>
      </c>
      <c r="G18" s="146">
        <v>1700</v>
      </c>
      <c r="H18" s="49"/>
      <c r="I18" s="112">
        <f>ROUND(Tabela12[[#This Row],[Količina]]*Tabela12[[#This Row],[cena/EM]],2)</f>
        <v>0</v>
      </c>
    </row>
    <row r="19" spans="1:9" ht="30" customHeight="1" x14ac:dyDescent="0.25">
      <c r="A19" s="192">
        <v>18</v>
      </c>
      <c r="B19" s="144" t="s">
        <v>2324</v>
      </c>
      <c r="C19" s="164" t="s">
        <v>2349</v>
      </c>
      <c r="D19" s="115" t="s">
        <v>2350</v>
      </c>
      <c r="E19" s="109"/>
      <c r="F19" s="145" t="s">
        <v>1043</v>
      </c>
      <c r="G19" s="146">
        <v>125</v>
      </c>
      <c r="H19" s="49"/>
      <c r="I19" s="112">
        <f>ROUND(Tabela12[[#This Row],[Količina]]*Tabela12[[#This Row],[cena/EM]],2)</f>
        <v>0</v>
      </c>
    </row>
    <row r="20" spans="1:9" ht="30" customHeight="1" x14ac:dyDescent="0.25">
      <c r="A20" s="192">
        <v>19</v>
      </c>
      <c r="B20" s="144" t="s">
        <v>2324</v>
      </c>
      <c r="C20" s="164" t="s">
        <v>2351</v>
      </c>
      <c r="D20" s="115" t="s">
        <v>2352</v>
      </c>
      <c r="E20" s="109"/>
      <c r="F20" s="145" t="s">
        <v>1043</v>
      </c>
      <c r="G20" s="146">
        <v>445</v>
      </c>
      <c r="H20" s="49"/>
      <c r="I20" s="112">
        <f>ROUND(Tabela12[[#This Row],[Količina]]*Tabela12[[#This Row],[cena/EM]],2)</f>
        <v>0</v>
      </c>
    </row>
    <row r="21" spans="1:9" ht="30" customHeight="1" x14ac:dyDescent="0.25">
      <c r="A21" s="192">
        <v>20</v>
      </c>
      <c r="B21" s="144" t="s">
        <v>2324</v>
      </c>
      <c r="C21" s="164" t="s">
        <v>2353</v>
      </c>
      <c r="D21" s="115" t="s">
        <v>2354</v>
      </c>
      <c r="E21" s="109"/>
      <c r="F21" s="145" t="s">
        <v>1043</v>
      </c>
      <c r="G21" s="146">
        <v>425</v>
      </c>
      <c r="H21" s="49"/>
      <c r="I21" s="112">
        <f>ROUND(Tabela12[[#This Row],[Količina]]*Tabela12[[#This Row],[cena/EM]],2)</f>
        <v>0</v>
      </c>
    </row>
    <row r="22" spans="1:9" ht="30" customHeight="1" x14ac:dyDescent="0.25">
      <c r="A22" s="192">
        <v>21</v>
      </c>
      <c r="B22" s="144" t="s">
        <v>2324</v>
      </c>
      <c r="C22" s="164" t="s">
        <v>2355</v>
      </c>
      <c r="D22" s="115" t="s">
        <v>2356</v>
      </c>
      <c r="E22" s="109"/>
      <c r="F22" s="145" t="s">
        <v>1043</v>
      </c>
      <c r="G22" s="146">
        <v>260</v>
      </c>
      <c r="H22" s="49"/>
      <c r="I22" s="112">
        <f>ROUND(Tabela12[[#This Row],[Količina]]*Tabela12[[#This Row],[cena/EM]],2)</f>
        <v>0</v>
      </c>
    </row>
    <row r="23" spans="1:9" ht="30" customHeight="1" x14ac:dyDescent="0.25">
      <c r="A23" s="192">
        <v>22</v>
      </c>
      <c r="B23" s="144" t="s">
        <v>2324</v>
      </c>
      <c r="C23" s="164" t="s">
        <v>2357</v>
      </c>
      <c r="D23" s="115" t="s">
        <v>2358</v>
      </c>
      <c r="E23" s="109"/>
      <c r="F23" s="145" t="s">
        <v>1043</v>
      </c>
      <c r="G23" s="146">
        <v>425</v>
      </c>
      <c r="H23" s="49"/>
      <c r="I23" s="112">
        <f>ROUND(Tabela12[[#This Row],[Količina]]*Tabela12[[#This Row],[cena/EM]],2)</f>
        <v>0</v>
      </c>
    </row>
    <row r="24" spans="1:9" ht="30" customHeight="1" x14ac:dyDescent="0.25">
      <c r="A24" s="192">
        <v>23</v>
      </c>
      <c r="B24" s="144" t="s">
        <v>2324</v>
      </c>
      <c r="C24" s="164" t="s">
        <v>2359</v>
      </c>
      <c r="D24" s="115" t="s">
        <v>2360</v>
      </c>
      <c r="E24" s="109"/>
      <c r="F24" s="145" t="s">
        <v>1043</v>
      </c>
      <c r="G24" s="146">
        <v>320</v>
      </c>
      <c r="H24" s="49"/>
      <c r="I24" s="112">
        <f>ROUND(Tabela12[[#This Row],[Količina]]*Tabela12[[#This Row],[cena/EM]],2)</f>
        <v>0</v>
      </c>
    </row>
    <row r="25" spans="1:9" ht="30" customHeight="1" x14ac:dyDescent="0.25">
      <c r="A25" s="192">
        <v>24</v>
      </c>
      <c r="B25" s="144" t="s">
        <v>2324</v>
      </c>
      <c r="C25" s="164" t="s">
        <v>2361</v>
      </c>
      <c r="D25" s="115" t="s">
        <v>2362</v>
      </c>
      <c r="E25" s="109"/>
      <c r="F25" s="145" t="s">
        <v>1043</v>
      </c>
      <c r="G25" s="146">
        <v>540</v>
      </c>
      <c r="H25" s="49"/>
      <c r="I25" s="112">
        <f>ROUND(Tabela12[[#This Row],[Količina]]*Tabela12[[#This Row],[cena/EM]],2)</f>
        <v>0</v>
      </c>
    </row>
    <row r="26" spans="1:9" ht="30" customHeight="1" x14ac:dyDescent="0.25">
      <c r="A26" s="192">
        <v>26</v>
      </c>
      <c r="B26" s="144" t="s">
        <v>2324</v>
      </c>
      <c r="C26" s="164" t="s">
        <v>2363</v>
      </c>
      <c r="D26" s="115" t="s">
        <v>2365</v>
      </c>
      <c r="E26" s="109"/>
      <c r="F26" s="145" t="s">
        <v>1043</v>
      </c>
      <c r="G26" s="146">
        <v>1420</v>
      </c>
      <c r="H26" s="49"/>
      <c r="I26" s="112">
        <f>ROUND(Tabela12[[#This Row],[Količina]]*Tabela12[[#This Row],[cena/EM]],2)</f>
        <v>0</v>
      </c>
    </row>
    <row r="27" spans="1:9" ht="30" customHeight="1" x14ac:dyDescent="0.25">
      <c r="A27" s="192">
        <v>27</v>
      </c>
      <c r="B27" s="144" t="s">
        <v>2324</v>
      </c>
      <c r="C27" s="164" t="s">
        <v>2364</v>
      </c>
      <c r="D27" s="115" t="s">
        <v>2367</v>
      </c>
      <c r="E27" s="109"/>
      <c r="F27" s="145" t="s">
        <v>1043</v>
      </c>
      <c r="G27" s="146">
        <v>310</v>
      </c>
      <c r="H27" s="49"/>
      <c r="I27" s="112">
        <f>ROUND(Tabela12[[#This Row],[Količina]]*Tabela12[[#This Row],[cena/EM]],2)</f>
        <v>0</v>
      </c>
    </row>
    <row r="28" spans="1:9" ht="30" customHeight="1" x14ac:dyDescent="0.25">
      <c r="A28" s="192">
        <v>28</v>
      </c>
      <c r="B28" s="144" t="s">
        <v>2324</v>
      </c>
      <c r="C28" s="164" t="s">
        <v>2366</v>
      </c>
      <c r="D28" s="115" t="s">
        <v>2369</v>
      </c>
      <c r="E28" s="109"/>
      <c r="F28" s="145" t="s">
        <v>1043</v>
      </c>
      <c r="G28" s="146">
        <v>60</v>
      </c>
      <c r="H28" s="49"/>
      <c r="I28" s="112">
        <f>ROUND(Tabela12[[#This Row],[Količina]]*Tabela12[[#This Row],[cena/EM]],2)</f>
        <v>0</v>
      </c>
    </row>
    <row r="29" spans="1:9" ht="30" customHeight="1" x14ac:dyDescent="0.25">
      <c r="A29" s="192">
        <v>29</v>
      </c>
      <c r="B29" s="144" t="s">
        <v>2324</v>
      </c>
      <c r="C29" s="164" t="s">
        <v>2368</v>
      </c>
      <c r="D29" s="115" t="s">
        <v>2371</v>
      </c>
      <c r="E29" s="109"/>
      <c r="F29" s="145" t="s">
        <v>1043</v>
      </c>
      <c r="G29" s="146">
        <v>10</v>
      </c>
      <c r="H29" s="49"/>
      <c r="I29" s="112">
        <f>ROUND(Tabela12[[#This Row],[Količina]]*Tabela12[[#This Row],[cena/EM]],2)</f>
        <v>0</v>
      </c>
    </row>
    <row r="30" spans="1:9" ht="30" customHeight="1" x14ac:dyDescent="0.25">
      <c r="A30" s="192">
        <v>30</v>
      </c>
      <c r="B30" s="144" t="s">
        <v>2324</v>
      </c>
      <c r="C30" s="164" t="s">
        <v>2370</v>
      </c>
      <c r="D30" s="115" t="s">
        <v>2373</v>
      </c>
      <c r="E30" s="109"/>
      <c r="F30" s="145" t="s">
        <v>1043</v>
      </c>
      <c r="G30" s="146">
        <v>10</v>
      </c>
      <c r="H30" s="49"/>
      <c r="I30" s="112">
        <f>ROUND(Tabela12[[#This Row],[Količina]]*Tabela12[[#This Row],[cena/EM]],2)</f>
        <v>0</v>
      </c>
    </row>
    <row r="31" spans="1:9" ht="30" customHeight="1" x14ac:dyDescent="0.25">
      <c r="A31" s="192">
        <v>31</v>
      </c>
      <c r="B31" s="144" t="s">
        <v>2324</v>
      </c>
      <c r="C31" s="164" t="s">
        <v>2372</v>
      </c>
      <c r="D31" s="115" t="s">
        <v>2375</v>
      </c>
      <c r="E31" s="109"/>
      <c r="F31" s="145" t="s">
        <v>1043</v>
      </c>
      <c r="G31" s="146">
        <v>10</v>
      </c>
      <c r="H31" s="49"/>
      <c r="I31" s="112">
        <f>ROUND(Tabela12[[#This Row],[Količina]]*Tabela12[[#This Row],[cena/EM]],2)</f>
        <v>0</v>
      </c>
    </row>
    <row r="32" spans="1:9" ht="30" customHeight="1" x14ac:dyDescent="0.25">
      <c r="A32" s="192">
        <v>32</v>
      </c>
      <c r="B32" s="144" t="s">
        <v>2324</v>
      </c>
      <c r="C32" s="164" t="s">
        <v>2374</v>
      </c>
      <c r="D32" s="115" t="s">
        <v>2377</v>
      </c>
      <c r="E32" s="109"/>
      <c r="F32" s="145" t="s">
        <v>1043</v>
      </c>
      <c r="G32" s="146">
        <v>140</v>
      </c>
      <c r="H32" s="49"/>
      <c r="I32" s="112">
        <f>ROUND(Tabela12[[#This Row],[Količina]]*Tabela12[[#This Row],[cena/EM]],2)</f>
        <v>0</v>
      </c>
    </row>
    <row r="33" spans="1:9" ht="30" customHeight="1" x14ac:dyDescent="0.25">
      <c r="A33" s="192">
        <v>33</v>
      </c>
      <c r="B33" s="144" t="s">
        <v>2324</v>
      </c>
      <c r="C33" s="164" t="s">
        <v>2376</v>
      </c>
      <c r="D33" s="115" t="s">
        <v>2379</v>
      </c>
      <c r="E33" s="109"/>
      <c r="F33" s="145" t="s">
        <v>1043</v>
      </c>
      <c r="G33" s="146">
        <v>35</v>
      </c>
      <c r="H33" s="49"/>
      <c r="I33" s="112">
        <f>ROUND(Tabela12[[#This Row],[Količina]]*Tabela12[[#This Row],[cena/EM]],2)</f>
        <v>0</v>
      </c>
    </row>
    <row r="34" spans="1:9" ht="30" customHeight="1" x14ac:dyDescent="0.25">
      <c r="A34" s="192">
        <v>34</v>
      </c>
      <c r="B34" s="144" t="s">
        <v>2324</v>
      </c>
      <c r="C34" s="164" t="s">
        <v>2378</v>
      </c>
      <c r="D34" s="115" t="s">
        <v>2381</v>
      </c>
      <c r="E34" s="109"/>
      <c r="F34" s="145" t="s">
        <v>1043</v>
      </c>
      <c r="G34" s="146">
        <v>470</v>
      </c>
      <c r="H34" s="49"/>
      <c r="I34" s="112">
        <f>ROUND(Tabela12[[#This Row],[Količina]]*Tabela12[[#This Row],[cena/EM]],2)</f>
        <v>0</v>
      </c>
    </row>
    <row r="35" spans="1:9" x14ac:dyDescent="0.25">
      <c r="A35" s="192">
        <v>35</v>
      </c>
      <c r="B35" s="144" t="s">
        <v>2324</v>
      </c>
      <c r="C35" s="164" t="s">
        <v>2380</v>
      </c>
      <c r="D35" s="310" t="s">
        <v>2383</v>
      </c>
      <c r="E35" s="310"/>
      <c r="F35" s="145" t="s">
        <v>21</v>
      </c>
      <c r="G35" s="146">
        <v>300</v>
      </c>
      <c r="H35" s="49"/>
      <c r="I35" s="112">
        <f>ROUND(Tabela12[[#This Row],[Količina]]*Tabela12[[#This Row],[cena/EM]],2)</f>
        <v>0</v>
      </c>
    </row>
    <row r="36" spans="1:9" x14ac:dyDescent="0.25">
      <c r="A36" s="192">
        <v>36</v>
      </c>
      <c r="B36" s="144" t="s">
        <v>2324</v>
      </c>
      <c r="C36" s="164" t="s">
        <v>2382</v>
      </c>
      <c r="D36" s="310" t="s">
        <v>2385</v>
      </c>
      <c r="E36" s="310"/>
      <c r="F36" s="145" t="s">
        <v>21</v>
      </c>
      <c r="G36" s="146">
        <v>150</v>
      </c>
      <c r="H36" s="49"/>
      <c r="I36" s="112">
        <f>ROUND(Tabela12[[#This Row],[Količina]]*Tabela12[[#This Row],[cena/EM]],2)</f>
        <v>0</v>
      </c>
    </row>
    <row r="37" spans="1:9" x14ac:dyDescent="0.25">
      <c r="A37" s="192">
        <v>37</v>
      </c>
      <c r="B37" s="144" t="s">
        <v>2324</v>
      </c>
      <c r="C37" s="164" t="s">
        <v>2384</v>
      </c>
      <c r="D37" s="310" t="s">
        <v>2387</v>
      </c>
      <c r="E37" s="310"/>
      <c r="F37" s="145" t="s">
        <v>21</v>
      </c>
      <c r="G37" s="146">
        <v>49</v>
      </c>
      <c r="H37" s="49"/>
      <c r="I37" s="112">
        <f>ROUND(Tabela12[[#This Row],[Količina]]*Tabela12[[#This Row],[cena/EM]],2)</f>
        <v>0</v>
      </c>
    </row>
    <row r="38" spans="1:9" ht="25.5" x14ac:dyDescent="0.25">
      <c r="A38" s="192">
        <v>38</v>
      </c>
      <c r="B38" s="144" t="s">
        <v>2324</v>
      </c>
      <c r="C38" s="164" t="s">
        <v>2386</v>
      </c>
      <c r="D38" s="310" t="s">
        <v>2389</v>
      </c>
      <c r="E38" s="310"/>
      <c r="F38" s="145" t="s">
        <v>21</v>
      </c>
      <c r="G38" s="146">
        <v>22</v>
      </c>
      <c r="H38" s="49"/>
      <c r="I38" s="112">
        <f>ROUND(Tabela12[[#This Row],[Količina]]*Tabela12[[#This Row],[cena/EM]],2)</f>
        <v>0</v>
      </c>
    </row>
    <row r="39" spans="1:9" x14ac:dyDescent="0.25">
      <c r="A39" s="192">
        <v>39</v>
      </c>
      <c r="B39" s="144" t="s">
        <v>2324</v>
      </c>
      <c r="C39" s="164" t="s">
        <v>2388</v>
      </c>
      <c r="D39" s="310" t="s">
        <v>2391</v>
      </c>
      <c r="E39" s="310"/>
      <c r="F39" s="145" t="s">
        <v>21</v>
      </c>
      <c r="G39" s="146">
        <v>1</v>
      </c>
      <c r="H39" s="49"/>
      <c r="I39" s="112">
        <f>ROUND(Tabela12[[#This Row],[Količina]]*Tabela12[[#This Row],[cena/EM]],2)</f>
        <v>0</v>
      </c>
    </row>
    <row r="40" spans="1:9" x14ac:dyDescent="0.25">
      <c r="A40" s="192">
        <v>40</v>
      </c>
      <c r="B40" s="144" t="s">
        <v>2324</v>
      </c>
      <c r="C40" s="164" t="s">
        <v>2390</v>
      </c>
      <c r="D40" s="310" t="s">
        <v>2393</v>
      </c>
      <c r="E40" s="310"/>
      <c r="F40" s="145" t="s">
        <v>21</v>
      </c>
      <c r="G40" s="146">
        <v>1</v>
      </c>
      <c r="H40" s="49"/>
      <c r="I40" s="112">
        <f>ROUND(Tabela12[[#This Row],[Količina]]*Tabela12[[#This Row],[cena/EM]],2)</f>
        <v>0</v>
      </c>
    </row>
    <row r="41" spans="1:9" ht="30" customHeight="1" x14ac:dyDescent="0.25">
      <c r="A41" s="192">
        <v>41</v>
      </c>
      <c r="B41" s="144" t="s">
        <v>2324</v>
      </c>
      <c r="C41" s="164" t="s">
        <v>2392</v>
      </c>
      <c r="D41" s="310" t="s">
        <v>2395</v>
      </c>
      <c r="E41" s="310"/>
      <c r="F41" s="145" t="s">
        <v>21</v>
      </c>
      <c r="G41" s="146">
        <v>1</v>
      </c>
      <c r="H41" s="49"/>
      <c r="I41" s="112">
        <f>ROUND(Tabela12[[#This Row],[Količina]]*Tabela12[[#This Row],[cena/EM]],2)</f>
        <v>0</v>
      </c>
    </row>
    <row r="42" spans="1:9" ht="30" customHeight="1" x14ac:dyDescent="0.25">
      <c r="A42" s="192">
        <v>42</v>
      </c>
      <c r="B42" s="297"/>
      <c r="C42" s="164" t="s">
        <v>2394</v>
      </c>
      <c r="D42" s="310" t="s">
        <v>2395</v>
      </c>
      <c r="E42" s="310" t="s">
        <v>2397</v>
      </c>
      <c r="F42" s="145" t="s">
        <v>21</v>
      </c>
      <c r="G42" s="146">
        <v>10</v>
      </c>
      <c r="H42" s="49"/>
      <c r="I42" s="112">
        <f>ROUND(Tabela12[[#This Row],[Količina]]*Tabela12[[#This Row],[cena/EM]],2)</f>
        <v>0</v>
      </c>
    </row>
    <row r="43" spans="1:9" ht="30" customHeight="1" x14ac:dyDescent="0.25">
      <c r="A43" s="192">
        <v>43</v>
      </c>
      <c r="B43" s="297"/>
      <c r="C43" s="164" t="s">
        <v>2396</v>
      </c>
      <c r="D43" s="310" t="s">
        <v>2399</v>
      </c>
      <c r="E43" s="310" t="s">
        <v>2397</v>
      </c>
      <c r="F43" s="145" t="s">
        <v>21</v>
      </c>
      <c r="G43" s="146">
        <v>2</v>
      </c>
      <c r="H43" s="49"/>
      <c r="I43" s="112">
        <f>ROUND(Tabela12[[#This Row],[Količina]]*Tabela12[[#This Row],[cena/EM]],2)</f>
        <v>0</v>
      </c>
    </row>
    <row r="44" spans="1:9" x14ac:dyDescent="0.25">
      <c r="A44" s="192">
        <v>44</v>
      </c>
      <c r="B44" s="144" t="s">
        <v>2324</v>
      </c>
      <c r="C44" s="164" t="s">
        <v>2398</v>
      </c>
      <c r="D44" s="310" t="s">
        <v>2401</v>
      </c>
      <c r="E44" s="310"/>
      <c r="F44" s="145" t="s">
        <v>21</v>
      </c>
      <c r="G44" s="146">
        <v>58</v>
      </c>
      <c r="H44" s="49"/>
      <c r="I44" s="112">
        <f>ROUND(Tabela12[[#This Row],[Količina]]*Tabela12[[#This Row],[cena/EM]],2)</f>
        <v>0</v>
      </c>
    </row>
    <row r="45" spans="1:9" x14ac:dyDescent="0.25">
      <c r="A45" s="192">
        <v>45</v>
      </c>
      <c r="B45" s="144" t="s">
        <v>2324</v>
      </c>
      <c r="C45" s="164" t="s">
        <v>2400</v>
      </c>
      <c r="D45" s="310" t="s">
        <v>2403</v>
      </c>
      <c r="E45" s="310"/>
      <c r="F45" s="145" t="s">
        <v>21</v>
      </c>
      <c r="G45" s="112">
        <v>24</v>
      </c>
      <c r="H45" s="49"/>
      <c r="I45" s="112">
        <f>ROUND(Tabela12[[#This Row],[Količina]]*Tabela12[[#This Row],[cena/EM]],2)</f>
        <v>0</v>
      </c>
    </row>
    <row r="46" spans="1:9" x14ac:dyDescent="0.25">
      <c r="A46" s="192">
        <v>46</v>
      </c>
      <c r="B46" s="297"/>
      <c r="C46" s="164" t="s">
        <v>2402</v>
      </c>
      <c r="D46" s="310" t="s">
        <v>2405</v>
      </c>
      <c r="E46" s="310"/>
      <c r="F46" s="145" t="s">
        <v>21</v>
      </c>
      <c r="G46" s="146">
        <v>20</v>
      </c>
      <c r="H46" s="49"/>
      <c r="I46" s="112">
        <f>ROUND(Tabela12[[#This Row],[Količina]]*Tabela12[[#This Row],[cena/EM]],2)</f>
        <v>0</v>
      </c>
    </row>
    <row r="47" spans="1:9" ht="30" customHeight="1" x14ac:dyDescent="0.25">
      <c r="A47" s="192">
        <v>47</v>
      </c>
      <c r="B47" s="144" t="s">
        <v>2324</v>
      </c>
      <c r="C47" s="164" t="s">
        <v>2404</v>
      </c>
      <c r="D47" s="310" t="s">
        <v>2407</v>
      </c>
      <c r="E47" s="310"/>
      <c r="F47" s="145" t="s">
        <v>21</v>
      </c>
      <c r="G47" s="146">
        <f>2*2*12+5*2*12</f>
        <v>168</v>
      </c>
      <c r="H47" s="49"/>
      <c r="I47" s="112">
        <f>ROUND(Tabela12[[#This Row],[Količina]]*Tabela12[[#This Row],[cena/EM]],2)</f>
        <v>0</v>
      </c>
    </row>
    <row r="48" spans="1:9" ht="60" customHeight="1" x14ac:dyDescent="0.25">
      <c r="A48" s="192">
        <v>48</v>
      </c>
      <c r="B48" s="144" t="s">
        <v>2324</v>
      </c>
      <c r="C48" s="164" t="s">
        <v>2406</v>
      </c>
      <c r="D48" s="310" t="s">
        <v>2409</v>
      </c>
      <c r="E48" s="310"/>
      <c r="F48" s="145" t="s">
        <v>1043</v>
      </c>
      <c r="G48" s="146">
        <v>20</v>
      </c>
      <c r="H48" s="49"/>
      <c r="I48" s="112">
        <f>ROUND(Tabela12[[#This Row],[Količina]]*Tabela12[[#This Row],[cena/EM]],2)</f>
        <v>0</v>
      </c>
    </row>
    <row r="49" spans="1:9" ht="60" customHeight="1" x14ac:dyDescent="0.25">
      <c r="A49" s="192">
        <v>49</v>
      </c>
      <c r="B49" s="144" t="s">
        <v>2324</v>
      </c>
      <c r="C49" s="164" t="s">
        <v>2408</v>
      </c>
      <c r="D49" s="310" t="s">
        <v>2411</v>
      </c>
      <c r="E49" s="310"/>
      <c r="F49" s="145" t="s">
        <v>1043</v>
      </c>
      <c r="G49" s="146">
        <v>30</v>
      </c>
      <c r="H49" s="49"/>
      <c r="I49" s="112">
        <f>ROUND(Tabela12[[#This Row],[Količina]]*Tabela12[[#This Row],[cena/EM]],2)</f>
        <v>0</v>
      </c>
    </row>
    <row r="50" spans="1:9" ht="42" customHeight="1" x14ac:dyDescent="0.25">
      <c r="A50" s="192">
        <v>50</v>
      </c>
      <c r="B50" s="297"/>
      <c r="C50" s="164" t="s">
        <v>2410</v>
      </c>
      <c r="D50" s="310" t="s">
        <v>2413</v>
      </c>
      <c r="E50" s="310" t="s">
        <v>2414</v>
      </c>
      <c r="F50" s="311" t="s">
        <v>1043</v>
      </c>
      <c r="G50" s="312">
        <v>50</v>
      </c>
      <c r="H50" s="49"/>
      <c r="I50" s="112">
        <f>ROUND(Tabela12[[#This Row],[Količina]]*Tabela12[[#This Row],[cena/EM]],2)</f>
        <v>0</v>
      </c>
    </row>
    <row r="51" spans="1:9" ht="60" customHeight="1" x14ac:dyDescent="0.25">
      <c r="A51" s="192">
        <v>51</v>
      </c>
      <c r="B51" s="144" t="s">
        <v>1641</v>
      </c>
      <c r="C51" s="164" t="s">
        <v>2412</v>
      </c>
      <c r="D51" s="310" t="s">
        <v>2416</v>
      </c>
      <c r="E51" s="310"/>
      <c r="F51" s="145" t="s">
        <v>1043</v>
      </c>
      <c r="G51" s="146">
        <v>40</v>
      </c>
      <c r="H51" s="49"/>
      <c r="I51" s="112">
        <f>ROUND(Tabela12[[#This Row],[Količina]]*Tabela12[[#This Row],[cena/EM]],2)</f>
        <v>0</v>
      </c>
    </row>
    <row r="52" spans="1:9" ht="30" customHeight="1" x14ac:dyDescent="0.25">
      <c r="A52" s="192">
        <v>52</v>
      </c>
      <c r="B52" s="144" t="s">
        <v>1510</v>
      </c>
      <c r="C52" s="164" t="s">
        <v>2415</v>
      </c>
      <c r="D52" s="310" t="s">
        <v>2418</v>
      </c>
      <c r="E52" s="310"/>
      <c r="F52" s="145" t="s">
        <v>21</v>
      </c>
      <c r="G52" s="146">
        <v>4</v>
      </c>
      <c r="H52" s="49"/>
      <c r="I52" s="112">
        <f>ROUND(Tabela12[[#This Row],[Količina]]*Tabela12[[#This Row],[cena/EM]],2)</f>
        <v>0</v>
      </c>
    </row>
    <row r="53" spans="1:9" ht="30" customHeight="1" x14ac:dyDescent="0.25">
      <c r="A53" s="192">
        <v>53</v>
      </c>
      <c r="B53" s="144" t="s">
        <v>2419</v>
      </c>
      <c r="C53" s="164" t="s">
        <v>2417</v>
      </c>
      <c r="D53" s="310" t="s">
        <v>2421</v>
      </c>
      <c r="E53" s="310"/>
      <c r="F53" s="145" t="s">
        <v>21</v>
      </c>
      <c r="G53" s="146">
        <v>3</v>
      </c>
      <c r="H53" s="49"/>
      <c r="I53" s="112">
        <f>ROUND(Tabela12[[#This Row],[Količina]]*Tabela12[[#This Row],[cena/EM]],2)</f>
        <v>0</v>
      </c>
    </row>
    <row r="54" spans="1:9" ht="30" customHeight="1" x14ac:dyDescent="0.25">
      <c r="A54" s="192">
        <v>54</v>
      </c>
      <c r="B54" s="144" t="s">
        <v>2422</v>
      </c>
      <c r="C54" s="164" t="s">
        <v>2420</v>
      </c>
      <c r="D54" s="310" t="s">
        <v>2424</v>
      </c>
      <c r="E54" s="310"/>
      <c r="F54" s="145" t="s">
        <v>21</v>
      </c>
      <c r="G54" s="146">
        <v>7</v>
      </c>
      <c r="H54" s="49"/>
      <c r="I54" s="112">
        <f>ROUND(Tabela12[[#This Row],[Količina]]*Tabela12[[#This Row],[cena/EM]],2)</f>
        <v>0</v>
      </c>
    </row>
    <row r="55" spans="1:9" ht="30" customHeight="1" x14ac:dyDescent="0.25">
      <c r="A55" s="192">
        <v>55</v>
      </c>
      <c r="B55" s="144" t="s">
        <v>2425</v>
      </c>
      <c r="C55" s="164" t="s">
        <v>2423</v>
      </c>
      <c r="D55" s="310" t="s">
        <v>2427</v>
      </c>
      <c r="E55" s="310"/>
      <c r="F55" s="145" t="s">
        <v>24</v>
      </c>
      <c r="G55" s="146">
        <v>1</v>
      </c>
      <c r="H55" s="49"/>
      <c r="I55" s="112">
        <f>ROUND(Tabela12[[#This Row],[Količina]]*Tabela12[[#This Row],[cena/EM]],2)</f>
        <v>0</v>
      </c>
    </row>
    <row r="56" spans="1:9" ht="30" customHeight="1" x14ac:dyDescent="0.25">
      <c r="A56" s="192">
        <v>56</v>
      </c>
      <c r="B56" s="144" t="s">
        <v>2428</v>
      </c>
      <c r="C56" s="164" t="s">
        <v>2426</v>
      </c>
      <c r="D56" s="310" t="s">
        <v>2430</v>
      </c>
      <c r="E56" s="310"/>
      <c r="F56" s="145" t="s">
        <v>24</v>
      </c>
      <c r="G56" s="146">
        <v>1</v>
      </c>
      <c r="H56" s="49"/>
      <c r="I56" s="112">
        <f>ROUND(Tabela12[[#This Row],[Količina]]*Tabela12[[#This Row],[cena/EM]],2)</f>
        <v>0</v>
      </c>
    </row>
    <row r="57" spans="1:9" x14ac:dyDescent="0.25">
      <c r="A57" s="192">
        <v>57</v>
      </c>
      <c r="B57" s="144" t="s">
        <v>2431</v>
      </c>
      <c r="C57" s="164" t="s">
        <v>2429</v>
      </c>
      <c r="D57" s="310" t="s">
        <v>2433</v>
      </c>
      <c r="E57" s="310"/>
      <c r="F57" s="145" t="s">
        <v>21</v>
      </c>
      <c r="G57" s="146">
        <v>1</v>
      </c>
      <c r="H57" s="49"/>
      <c r="I57" s="112">
        <f>ROUND(Tabela12[[#This Row],[Količina]]*Tabela12[[#This Row],[cena/EM]],2)</f>
        <v>0</v>
      </c>
    </row>
    <row r="58" spans="1:9" x14ac:dyDescent="0.25">
      <c r="A58" s="192">
        <v>58</v>
      </c>
      <c r="B58" s="144" t="s">
        <v>2434</v>
      </c>
      <c r="C58" s="164" t="s">
        <v>2432</v>
      </c>
      <c r="D58" s="310" t="s">
        <v>1562</v>
      </c>
      <c r="E58" s="310"/>
      <c r="F58" s="145" t="s">
        <v>24</v>
      </c>
      <c r="G58" s="146">
        <v>1</v>
      </c>
      <c r="H58" s="49"/>
      <c r="I58" s="112">
        <f>ROUND(Tabela12[[#This Row],[Količina]]*Tabela12[[#This Row],[cena/EM]],2)</f>
        <v>0</v>
      </c>
    </row>
    <row r="59" spans="1:9" x14ac:dyDescent="0.25">
      <c r="A59" s="192">
        <v>59</v>
      </c>
      <c r="B59" s="144" t="s">
        <v>2436</v>
      </c>
      <c r="C59" s="164" t="s">
        <v>2435</v>
      </c>
      <c r="D59" s="310" t="s">
        <v>2437</v>
      </c>
      <c r="E59" s="310"/>
      <c r="F59" s="145" t="s">
        <v>24</v>
      </c>
      <c r="G59" s="146">
        <v>1</v>
      </c>
      <c r="H59" s="49"/>
      <c r="I59" s="112">
        <f>ROUND(Tabela12[[#This Row],[Količina]]*Tabela12[[#This Row],[cena/EM]],2)</f>
        <v>0</v>
      </c>
    </row>
    <row r="60" spans="1:9" x14ac:dyDescent="0.25">
      <c r="A60" s="192">
        <v>60</v>
      </c>
      <c r="B60" s="142" t="s">
        <v>2324</v>
      </c>
      <c r="C60" s="101" t="s">
        <v>2341</v>
      </c>
      <c r="D60" s="102" t="s">
        <v>2342</v>
      </c>
      <c r="E60" s="143"/>
      <c r="F60" s="104">
        <f>ROUND(SUM(I61:I86),2)</f>
        <v>0</v>
      </c>
      <c r="G60" s="309" t="s">
        <v>1512</v>
      </c>
      <c r="H60" s="309"/>
      <c r="I60" s="149"/>
    </row>
    <row r="61" spans="1:9" ht="42" customHeight="1" x14ac:dyDescent="0.25">
      <c r="A61" s="192">
        <v>61</v>
      </c>
      <c r="B61" s="144" t="s">
        <v>2324</v>
      </c>
      <c r="C61" s="164" t="s">
        <v>2438</v>
      </c>
      <c r="D61" s="310" t="s">
        <v>2439</v>
      </c>
      <c r="E61" s="310"/>
      <c r="F61" s="145" t="s">
        <v>1518</v>
      </c>
      <c r="G61" s="305" t="s">
        <v>1512</v>
      </c>
      <c r="H61" s="305"/>
      <c r="I61" s="112"/>
    </row>
    <row r="62" spans="1:9" ht="30" customHeight="1" x14ac:dyDescent="0.25">
      <c r="A62" s="192">
        <v>62</v>
      </c>
      <c r="B62" s="144" t="s">
        <v>2324</v>
      </c>
      <c r="C62" s="164" t="s">
        <v>2440</v>
      </c>
      <c r="D62" s="310" t="s">
        <v>2441</v>
      </c>
      <c r="E62" s="310"/>
      <c r="F62" s="145" t="s">
        <v>1518</v>
      </c>
      <c r="G62" s="305" t="s">
        <v>2442</v>
      </c>
      <c r="H62" s="305"/>
      <c r="I62" s="112"/>
    </row>
    <row r="63" spans="1:9" ht="42" customHeight="1" x14ac:dyDescent="0.25">
      <c r="A63" s="192">
        <v>63</v>
      </c>
      <c r="B63" s="144" t="s">
        <v>2324</v>
      </c>
      <c r="C63" s="164" t="s">
        <v>2443</v>
      </c>
      <c r="D63" s="310" t="s">
        <v>2444</v>
      </c>
      <c r="E63" s="310"/>
      <c r="F63" s="145" t="s">
        <v>1518</v>
      </c>
      <c r="G63" s="305" t="s">
        <v>1512</v>
      </c>
      <c r="H63" s="305"/>
      <c r="I63" s="112"/>
    </row>
    <row r="64" spans="1:9" ht="80.099999999999994" customHeight="1" x14ac:dyDescent="0.25">
      <c r="A64" s="192">
        <v>64</v>
      </c>
      <c r="B64" s="144" t="s">
        <v>2324</v>
      </c>
      <c r="C64" s="164" t="s">
        <v>2445</v>
      </c>
      <c r="D64" s="310" t="s">
        <v>2446</v>
      </c>
      <c r="E64" s="310" t="s">
        <v>2447</v>
      </c>
      <c r="F64" s="145" t="s">
        <v>1043</v>
      </c>
      <c r="G64" s="146">
        <v>14</v>
      </c>
      <c r="H64" s="49"/>
      <c r="I64" s="112">
        <f>ROUND(Tabela12[[#This Row],[Količina]]*Tabela12[[#This Row],[cena/EM]],2)</f>
        <v>0</v>
      </c>
    </row>
    <row r="65" spans="1:9" ht="80.099999999999994" customHeight="1" x14ac:dyDescent="0.25">
      <c r="A65" s="192">
        <v>65</v>
      </c>
      <c r="B65" s="144" t="s">
        <v>2324</v>
      </c>
      <c r="C65" s="164" t="s">
        <v>2448</v>
      </c>
      <c r="D65" s="310" t="s">
        <v>2449</v>
      </c>
      <c r="E65" s="310"/>
      <c r="F65" s="145" t="s">
        <v>1043</v>
      </c>
      <c r="G65" s="146">
        <v>19</v>
      </c>
      <c r="H65" s="49"/>
      <c r="I65" s="112">
        <f>ROUND(Tabela12[[#This Row],[Količina]]*Tabela12[[#This Row],[cena/EM]],2)</f>
        <v>0</v>
      </c>
    </row>
    <row r="66" spans="1:9" ht="80.099999999999994" customHeight="1" x14ac:dyDescent="0.25">
      <c r="A66" s="192">
        <v>66</v>
      </c>
      <c r="B66" s="144" t="s">
        <v>2324</v>
      </c>
      <c r="C66" s="164" t="s">
        <v>2450</v>
      </c>
      <c r="D66" s="310" t="s">
        <v>2451</v>
      </c>
      <c r="E66" s="310" t="s">
        <v>2452</v>
      </c>
      <c r="F66" s="145" t="s">
        <v>1043</v>
      </c>
      <c r="G66" s="146">
        <v>30</v>
      </c>
      <c r="H66" s="49"/>
      <c r="I66" s="112">
        <f>ROUND(Tabela12[[#This Row],[Količina]]*Tabela12[[#This Row],[cena/EM]],2)</f>
        <v>0</v>
      </c>
    </row>
    <row r="67" spans="1:9" ht="87" customHeight="1" x14ac:dyDescent="0.25">
      <c r="A67" s="192">
        <v>67</v>
      </c>
      <c r="B67" s="144" t="s">
        <v>2324</v>
      </c>
      <c r="C67" s="164" t="s">
        <v>2453</v>
      </c>
      <c r="D67" s="310" t="s">
        <v>2454</v>
      </c>
      <c r="E67" s="310" t="s">
        <v>2455</v>
      </c>
      <c r="F67" s="145" t="s">
        <v>1043</v>
      </c>
      <c r="G67" s="146">
        <v>15</v>
      </c>
      <c r="H67" s="49"/>
      <c r="I67" s="112">
        <f>ROUND(Tabela12[[#This Row],[Količina]]*Tabela12[[#This Row],[cena/EM]],2)</f>
        <v>0</v>
      </c>
    </row>
    <row r="68" spans="1:9" x14ac:dyDescent="0.25">
      <c r="A68" s="192">
        <v>68</v>
      </c>
      <c r="B68" s="144" t="s">
        <v>2324</v>
      </c>
      <c r="C68" s="164" t="s">
        <v>2456</v>
      </c>
      <c r="D68" s="310" t="s">
        <v>2457</v>
      </c>
      <c r="E68" s="310"/>
      <c r="F68" s="145" t="s">
        <v>21</v>
      </c>
      <c r="G68" s="146">
        <v>10</v>
      </c>
      <c r="H68" s="49"/>
      <c r="I68" s="112">
        <f>ROUND(Tabela12[[#This Row],[Količina]]*Tabela12[[#This Row],[cena/EM]],2)</f>
        <v>0</v>
      </c>
    </row>
    <row r="69" spans="1:9" ht="30" customHeight="1" x14ac:dyDescent="0.25">
      <c r="A69" s="192">
        <v>69</v>
      </c>
      <c r="B69" s="144" t="s">
        <v>2324</v>
      </c>
      <c r="C69" s="164" t="s">
        <v>2458</v>
      </c>
      <c r="D69" s="310" t="s">
        <v>2459</v>
      </c>
      <c r="E69" s="310"/>
      <c r="F69" s="145" t="s">
        <v>21</v>
      </c>
      <c r="G69" s="146">
        <v>1</v>
      </c>
      <c r="H69" s="49"/>
      <c r="I69" s="112">
        <f>ROUND(Tabela12[[#This Row],[Količina]]*Tabela12[[#This Row],[cena/EM]],2)</f>
        <v>0</v>
      </c>
    </row>
    <row r="70" spans="1:9" ht="30" customHeight="1" x14ac:dyDescent="0.25">
      <c r="A70" s="192">
        <v>70</v>
      </c>
      <c r="B70" s="144" t="s">
        <v>2324</v>
      </c>
      <c r="C70" s="164" t="s">
        <v>2460</v>
      </c>
      <c r="D70" s="310" t="s">
        <v>2461</v>
      </c>
      <c r="E70" s="310"/>
      <c r="F70" s="145" t="s">
        <v>21</v>
      </c>
      <c r="G70" s="146">
        <v>1</v>
      </c>
      <c r="H70" s="49"/>
      <c r="I70" s="112">
        <f>ROUND(Tabela12[[#This Row],[Količina]]*Tabela12[[#This Row],[cena/EM]],2)</f>
        <v>0</v>
      </c>
    </row>
    <row r="71" spans="1:9" ht="72" customHeight="1" x14ac:dyDescent="0.25">
      <c r="A71" s="192">
        <v>71</v>
      </c>
      <c r="B71" s="144" t="s">
        <v>2324</v>
      </c>
      <c r="C71" s="164" t="s">
        <v>2462</v>
      </c>
      <c r="D71" s="310" t="s">
        <v>2463</v>
      </c>
      <c r="E71" s="310"/>
      <c r="F71" s="145" t="s">
        <v>21</v>
      </c>
      <c r="G71" s="146">
        <v>2</v>
      </c>
      <c r="H71" s="49"/>
      <c r="I71" s="112">
        <f>ROUND(Tabela12[[#This Row],[Količina]]*Tabela12[[#This Row],[cena/EM]],2)</f>
        <v>0</v>
      </c>
    </row>
    <row r="72" spans="1:9" ht="30" customHeight="1" x14ac:dyDescent="0.25">
      <c r="A72" s="192">
        <v>72</v>
      </c>
      <c r="B72" s="144" t="s">
        <v>2324</v>
      </c>
      <c r="C72" s="164" t="s">
        <v>2464</v>
      </c>
      <c r="D72" s="310" t="s">
        <v>2465</v>
      </c>
      <c r="E72" s="310"/>
      <c r="F72" s="145" t="s">
        <v>1043</v>
      </c>
      <c r="G72" s="146">
        <v>32</v>
      </c>
      <c r="H72" s="49"/>
      <c r="I72" s="112">
        <f>ROUND(Tabela12[[#This Row],[Količina]]*Tabela12[[#This Row],[cena/EM]],2)</f>
        <v>0</v>
      </c>
    </row>
    <row r="73" spans="1:9" ht="30" customHeight="1" x14ac:dyDescent="0.25">
      <c r="A73" s="192">
        <v>73</v>
      </c>
      <c r="B73" s="144" t="s">
        <v>2324</v>
      </c>
      <c r="C73" s="164" t="s">
        <v>2466</v>
      </c>
      <c r="D73" s="310" t="s">
        <v>2467</v>
      </c>
      <c r="E73" s="310"/>
      <c r="F73" s="145" t="s">
        <v>1043</v>
      </c>
      <c r="G73" s="146">
        <v>5</v>
      </c>
      <c r="H73" s="49"/>
      <c r="I73" s="112">
        <f>ROUND(Tabela12[[#This Row],[Količina]]*Tabela12[[#This Row],[cena/EM]],2)</f>
        <v>0</v>
      </c>
    </row>
    <row r="74" spans="1:9" ht="30" customHeight="1" x14ac:dyDescent="0.25">
      <c r="A74" s="192">
        <v>74</v>
      </c>
      <c r="B74" s="144" t="s">
        <v>2324</v>
      </c>
      <c r="C74" s="164" t="s">
        <v>2468</v>
      </c>
      <c r="D74" s="310" t="s">
        <v>2469</v>
      </c>
      <c r="E74" s="310"/>
      <c r="F74" s="145" t="s">
        <v>1043</v>
      </c>
      <c r="G74" s="146">
        <v>5</v>
      </c>
      <c r="H74" s="49"/>
      <c r="I74" s="112">
        <f>ROUND(Tabela12[[#This Row],[Količina]]*Tabela12[[#This Row],[cena/EM]],2)</f>
        <v>0</v>
      </c>
    </row>
    <row r="75" spans="1:9" x14ac:dyDescent="0.25">
      <c r="A75" s="192">
        <v>75</v>
      </c>
      <c r="B75" s="144" t="s">
        <v>2324</v>
      </c>
      <c r="C75" s="164" t="s">
        <v>2470</v>
      </c>
      <c r="D75" s="310" t="s">
        <v>2471</v>
      </c>
      <c r="E75" s="310" t="s">
        <v>2472</v>
      </c>
      <c r="F75" s="145" t="s">
        <v>21</v>
      </c>
      <c r="G75" s="312">
        <v>1</v>
      </c>
      <c r="H75" s="49"/>
      <c r="I75" s="112">
        <f>ROUND(Tabela12[[#This Row],[Količina]]*Tabela12[[#This Row],[cena/EM]],2)</f>
        <v>0</v>
      </c>
    </row>
    <row r="76" spans="1:9" x14ac:dyDescent="0.25">
      <c r="A76" s="192">
        <v>76</v>
      </c>
      <c r="B76" s="144" t="s">
        <v>2324</v>
      </c>
      <c r="C76" s="164" t="s">
        <v>2473</v>
      </c>
      <c r="D76" s="310" t="s">
        <v>2474</v>
      </c>
      <c r="E76" s="310" t="s">
        <v>2475</v>
      </c>
      <c r="F76" s="145" t="s">
        <v>21</v>
      </c>
      <c r="G76" s="312">
        <v>3</v>
      </c>
      <c r="H76" s="49"/>
      <c r="I76" s="112">
        <f>ROUND(Tabela12[[#This Row],[Količina]]*Tabela12[[#This Row],[cena/EM]],2)</f>
        <v>0</v>
      </c>
    </row>
    <row r="77" spans="1:9" ht="42" customHeight="1" x14ac:dyDescent="0.25">
      <c r="A77" s="192">
        <v>77</v>
      </c>
      <c r="B77" s="144" t="s">
        <v>2324</v>
      </c>
      <c r="C77" s="164" t="s">
        <v>2476</v>
      </c>
      <c r="D77" s="310" t="s">
        <v>2477</v>
      </c>
      <c r="E77" s="310" t="s">
        <v>2478</v>
      </c>
      <c r="F77" s="145" t="s">
        <v>21</v>
      </c>
      <c r="G77" s="146">
        <v>3</v>
      </c>
      <c r="H77" s="49"/>
      <c r="I77" s="112">
        <f>ROUND(Tabela12[[#This Row],[Količina]]*Tabela12[[#This Row],[cena/EM]],2)</f>
        <v>0</v>
      </c>
    </row>
    <row r="78" spans="1:9" ht="42" customHeight="1" x14ac:dyDescent="0.25">
      <c r="A78" s="192">
        <v>78</v>
      </c>
      <c r="B78" s="144" t="s">
        <v>2324</v>
      </c>
      <c r="C78" s="164" t="s">
        <v>2479</v>
      </c>
      <c r="D78" s="310" t="s">
        <v>2480</v>
      </c>
      <c r="E78" s="310" t="s">
        <v>2481</v>
      </c>
      <c r="F78" s="145" t="s">
        <v>21</v>
      </c>
      <c r="G78" s="146">
        <v>2</v>
      </c>
      <c r="H78" s="49"/>
      <c r="I78" s="112">
        <f>ROUND(Tabela12[[#This Row],[Količina]]*Tabela12[[#This Row],[cena/EM]],2)</f>
        <v>0</v>
      </c>
    </row>
    <row r="79" spans="1:9" x14ac:dyDescent="0.25">
      <c r="A79" s="192">
        <v>79</v>
      </c>
      <c r="B79" s="144" t="s">
        <v>2324</v>
      </c>
      <c r="C79" s="164" t="s">
        <v>2482</v>
      </c>
      <c r="D79" s="310" t="s">
        <v>2483</v>
      </c>
      <c r="E79" s="310"/>
      <c r="F79" s="145" t="s">
        <v>1043</v>
      </c>
      <c r="G79" s="146">
        <v>20</v>
      </c>
      <c r="H79" s="49"/>
      <c r="I79" s="112">
        <f>ROUND(Tabela12[[#This Row],[Količina]]*Tabela12[[#This Row],[cena/EM]],2)</f>
        <v>0</v>
      </c>
    </row>
    <row r="80" spans="1:9" ht="42" customHeight="1" x14ac:dyDescent="0.25">
      <c r="A80" s="192">
        <v>80</v>
      </c>
      <c r="B80" s="144" t="s">
        <v>2324</v>
      </c>
      <c r="C80" s="164" t="s">
        <v>2484</v>
      </c>
      <c r="D80" s="310" t="s">
        <v>2485</v>
      </c>
      <c r="E80" s="310"/>
      <c r="F80" s="145" t="s">
        <v>1043</v>
      </c>
      <c r="G80" s="146">
        <v>250</v>
      </c>
      <c r="H80" s="49"/>
      <c r="I80" s="112">
        <f>ROUND(Tabela12[[#This Row],[Količina]]*Tabela12[[#This Row],[cena/EM]],2)</f>
        <v>0</v>
      </c>
    </row>
    <row r="81" spans="1:9" ht="42" customHeight="1" x14ac:dyDescent="0.25">
      <c r="A81" s="192">
        <v>81</v>
      </c>
      <c r="B81" s="144" t="s">
        <v>2324</v>
      </c>
      <c r="C81" s="164" t="s">
        <v>2486</v>
      </c>
      <c r="D81" s="310" t="s">
        <v>2487</v>
      </c>
      <c r="E81" s="310"/>
      <c r="F81" s="145" t="s">
        <v>1043</v>
      </c>
      <c r="G81" s="146">
        <v>100</v>
      </c>
      <c r="H81" s="49"/>
      <c r="I81" s="112">
        <f>ROUND(Tabela12[[#This Row],[Količina]]*Tabela12[[#This Row],[cena/EM]],2)</f>
        <v>0</v>
      </c>
    </row>
    <row r="82" spans="1:9" ht="30" customHeight="1" x14ac:dyDescent="0.25">
      <c r="A82" s="192">
        <v>82</v>
      </c>
      <c r="B82" s="144" t="s">
        <v>2324</v>
      </c>
      <c r="C82" s="164" t="s">
        <v>2488</v>
      </c>
      <c r="D82" s="310" t="s">
        <v>2489</v>
      </c>
      <c r="E82" s="310"/>
      <c r="F82" s="145" t="s">
        <v>21</v>
      </c>
      <c r="G82" s="146">
        <v>10</v>
      </c>
      <c r="H82" s="49"/>
      <c r="I82" s="112">
        <f>ROUND(Tabela12[[#This Row],[Količina]]*Tabela12[[#This Row],[cena/EM]],2)</f>
        <v>0</v>
      </c>
    </row>
    <row r="83" spans="1:9" ht="30" customHeight="1" x14ac:dyDescent="0.25">
      <c r="A83" s="192">
        <v>83</v>
      </c>
      <c r="B83" s="144" t="s">
        <v>2324</v>
      </c>
      <c r="C83" s="164" t="s">
        <v>2490</v>
      </c>
      <c r="D83" s="310" t="s">
        <v>2491</v>
      </c>
      <c r="E83" s="310" t="s">
        <v>2492</v>
      </c>
      <c r="F83" s="145" t="s">
        <v>1043</v>
      </c>
      <c r="G83" s="146">
        <v>200</v>
      </c>
      <c r="H83" s="49"/>
      <c r="I83" s="112">
        <f>ROUND(Tabela12[[#This Row],[Količina]]*Tabela12[[#This Row],[cena/EM]],2)</f>
        <v>0</v>
      </c>
    </row>
    <row r="84" spans="1:9" ht="30" customHeight="1" x14ac:dyDescent="0.25">
      <c r="A84" s="192">
        <v>84</v>
      </c>
      <c r="B84" s="144" t="s">
        <v>2324</v>
      </c>
      <c r="C84" s="164" t="s">
        <v>2493</v>
      </c>
      <c r="D84" s="310" t="s">
        <v>2494</v>
      </c>
      <c r="E84" s="310" t="s">
        <v>2495</v>
      </c>
      <c r="F84" s="145" t="s">
        <v>1043</v>
      </c>
      <c r="G84" s="146">
        <v>20</v>
      </c>
      <c r="H84" s="49"/>
      <c r="I84" s="112">
        <f>ROUND(Tabela12[[#This Row],[Količina]]*Tabela12[[#This Row],[cena/EM]],2)</f>
        <v>0</v>
      </c>
    </row>
    <row r="85" spans="1:9" ht="30" customHeight="1" x14ac:dyDescent="0.25">
      <c r="A85" s="192">
        <v>85</v>
      </c>
      <c r="B85" s="144" t="s">
        <v>2324</v>
      </c>
      <c r="C85" s="164" t="s">
        <v>2496</v>
      </c>
      <c r="D85" s="310" t="s">
        <v>2497</v>
      </c>
      <c r="E85" s="310"/>
      <c r="F85" s="145" t="s">
        <v>1043</v>
      </c>
      <c r="G85" s="146">
        <v>20</v>
      </c>
      <c r="H85" s="49"/>
      <c r="I85" s="112">
        <f>ROUND(Tabela12[[#This Row],[Količina]]*Tabela12[[#This Row],[cena/EM]],2)</f>
        <v>0</v>
      </c>
    </row>
    <row r="86" spans="1:9" ht="30" customHeight="1" x14ac:dyDescent="0.25">
      <c r="A86" s="192">
        <v>86</v>
      </c>
      <c r="B86" s="144" t="s">
        <v>2324</v>
      </c>
      <c r="C86" s="164" t="s">
        <v>2498</v>
      </c>
      <c r="D86" s="310" t="s">
        <v>2499</v>
      </c>
      <c r="E86" s="310"/>
      <c r="F86" s="145" t="s">
        <v>1043</v>
      </c>
      <c r="G86" s="146">
        <v>20</v>
      </c>
      <c r="H86" s="49"/>
      <c r="I86" s="112">
        <f>ROUND(Tabela12[[#This Row],[Količina]]*Tabela12[[#This Row],[cena/EM]],2)</f>
        <v>0</v>
      </c>
    </row>
    <row r="87" spans="1:9" x14ac:dyDescent="0.25">
      <c r="A87" s="192">
        <v>87</v>
      </c>
      <c r="B87" s="137" t="s">
        <v>2324</v>
      </c>
      <c r="C87" s="61" t="s">
        <v>2500</v>
      </c>
      <c r="D87" s="97" t="s">
        <v>2501</v>
      </c>
      <c r="E87" s="98"/>
      <c r="F87" s="62">
        <f>ROUND(SUM(F88:F88),2)</f>
        <v>0</v>
      </c>
      <c r="G87" s="306" t="s">
        <v>1512</v>
      </c>
      <c r="H87" s="306"/>
      <c r="I87" s="99"/>
    </row>
    <row r="88" spans="1:9" x14ac:dyDescent="0.25">
      <c r="A88" s="192">
        <v>91</v>
      </c>
      <c r="B88" s="298" t="s">
        <v>2324</v>
      </c>
      <c r="C88" s="299" t="s">
        <v>2502</v>
      </c>
      <c r="D88" s="313" t="s">
        <v>2503</v>
      </c>
      <c r="E88" s="313"/>
      <c r="F88" s="132">
        <f>ROUND(F89,2)</f>
        <v>0</v>
      </c>
      <c r="G88" s="314" t="s">
        <v>1512</v>
      </c>
      <c r="H88" s="314"/>
      <c r="I88" s="315"/>
    </row>
    <row r="89" spans="1:9" x14ac:dyDescent="0.25">
      <c r="A89" s="192">
        <v>129</v>
      </c>
      <c r="B89" s="142" t="s">
        <v>2324</v>
      </c>
      <c r="C89" s="101" t="s">
        <v>2502</v>
      </c>
      <c r="D89" s="102" t="s">
        <v>2503</v>
      </c>
      <c r="E89" s="143"/>
      <c r="F89" s="104">
        <f>ROUND(SUM(I90:I102),2)</f>
        <v>0</v>
      </c>
      <c r="G89" s="309" t="s">
        <v>1512</v>
      </c>
      <c r="H89" s="309"/>
      <c r="I89" s="79"/>
    </row>
    <row r="90" spans="1:9" ht="30" customHeight="1" x14ac:dyDescent="0.25">
      <c r="A90" s="192">
        <v>130</v>
      </c>
      <c r="B90" s="297" t="s">
        <v>2324</v>
      </c>
      <c r="C90" s="316" t="s">
        <v>2507</v>
      </c>
      <c r="D90" s="310" t="s">
        <v>2508</v>
      </c>
      <c r="E90" s="310"/>
      <c r="F90" s="145" t="s">
        <v>21</v>
      </c>
      <c r="G90" s="312">
        <v>4</v>
      </c>
      <c r="H90" s="49"/>
      <c r="I90" s="112">
        <f>ROUND(Tabela12[[#This Row],[Količina]]*Tabela12[[#This Row],[cena/EM]],2)</f>
        <v>0</v>
      </c>
    </row>
    <row r="91" spans="1:9" ht="30" customHeight="1" x14ac:dyDescent="0.25">
      <c r="A91" s="192">
        <v>131</v>
      </c>
      <c r="B91" s="297" t="s">
        <v>2324</v>
      </c>
      <c r="C91" s="316" t="s">
        <v>2509</v>
      </c>
      <c r="D91" s="310" t="s">
        <v>2510</v>
      </c>
      <c r="E91" s="310"/>
      <c r="F91" s="145" t="s">
        <v>21</v>
      </c>
      <c r="G91" s="312">
        <v>3</v>
      </c>
      <c r="H91" s="49"/>
      <c r="I91" s="112">
        <f>ROUND(Tabela12[[#This Row],[Količina]]*Tabela12[[#This Row],[cena/EM]],2)</f>
        <v>0</v>
      </c>
    </row>
    <row r="92" spans="1:9" x14ac:dyDescent="0.25">
      <c r="A92" s="192">
        <v>132</v>
      </c>
      <c r="B92" s="297" t="s">
        <v>2324</v>
      </c>
      <c r="C92" s="316" t="s">
        <v>2511</v>
      </c>
      <c r="D92" s="310" t="s">
        <v>2512</v>
      </c>
      <c r="E92" s="310"/>
      <c r="F92" s="145" t="s">
        <v>21</v>
      </c>
      <c r="G92" s="312">
        <v>1</v>
      </c>
      <c r="H92" s="49"/>
      <c r="I92" s="112">
        <f>ROUND(Tabela12[[#This Row],[Količina]]*Tabela12[[#This Row],[cena/EM]],2)</f>
        <v>0</v>
      </c>
    </row>
    <row r="93" spans="1:9" ht="25.5" x14ac:dyDescent="0.25">
      <c r="A93" s="192">
        <v>133</v>
      </c>
      <c r="B93" s="297"/>
      <c r="C93" s="316" t="s">
        <v>2513</v>
      </c>
      <c r="D93" s="310" t="s">
        <v>2514</v>
      </c>
      <c r="E93" s="310"/>
      <c r="F93" s="145" t="s">
        <v>21</v>
      </c>
      <c r="G93" s="312">
        <v>2</v>
      </c>
      <c r="H93" s="49"/>
      <c r="I93" s="112">
        <f>ROUND(Tabela12[[#This Row],[Količina]]*Tabela12[[#This Row],[cena/EM]],2)</f>
        <v>0</v>
      </c>
    </row>
    <row r="94" spans="1:9" x14ac:dyDescent="0.25">
      <c r="A94" s="192">
        <v>134</v>
      </c>
      <c r="B94" s="297"/>
      <c r="C94" s="316" t="s">
        <v>2515</v>
      </c>
      <c r="D94" s="310" t="s">
        <v>2516</v>
      </c>
      <c r="E94" s="310"/>
      <c r="F94" s="145" t="s">
        <v>21</v>
      </c>
      <c r="G94" s="312">
        <v>1</v>
      </c>
      <c r="H94" s="49"/>
      <c r="I94" s="112">
        <f>ROUND(Tabela12[[#This Row],[Količina]]*Tabela12[[#This Row],[cena/EM]],2)</f>
        <v>0</v>
      </c>
    </row>
    <row r="95" spans="1:9" x14ac:dyDescent="0.25">
      <c r="A95" s="192">
        <v>135</v>
      </c>
      <c r="B95" s="297"/>
      <c r="C95" s="316" t="s">
        <v>2517</v>
      </c>
      <c r="D95" s="310" t="s">
        <v>2518</v>
      </c>
      <c r="E95" s="310"/>
      <c r="F95" s="145" t="s">
        <v>21</v>
      </c>
      <c r="G95" s="312">
        <v>1</v>
      </c>
      <c r="H95" s="49"/>
      <c r="I95" s="112">
        <f>ROUND(Tabela12[[#This Row],[Količina]]*Tabela12[[#This Row],[cena/EM]],2)</f>
        <v>0</v>
      </c>
    </row>
    <row r="96" spans="1:9" x14ac:dyDescent="0.25">
      <c r="A96" s="192">
        <v>136</v>
      </c>
      <c r="B96" s="297" t="s">
        <v>2324</v>
      </c>
      <c r="C96" s="316" t="s">
        <v>2519</v>
      </c>
      <c r="D96" s="310" t="s">
        <v>2520</v>
      </c>
      <c r="E96" s="310"/>
      <c r="F96" s="145" t="s">
        <v>21</v>
      </c>
      <c r="G96" s="312">
        <v>4</v>
      </c>
      <c r="H96" s="49"/>
      <c r="I96" s="112">
        <f>ROUND(Tabela12[[#This Row],[Količina]]*Tabela12[[#This Row],[cena/EM]],2)</f>
        <v>0</v>
      </c>
    </row>
    <row r="97" spans="1:9" ht="42" customHeight="1" x14ac:dyDescent="0.25">
      <c r="A97" s="192">
        <v>137</v>
      </c>
      <c r="B97" s="297" t="s">
        <v>2324</v>
      </c>
      <c r="C97" s="316" t="s">
        <v>2521</v>
      </c>
      <c r="D97" s="310" t="s">
        <v>2522</v>
      </c>
      <c r="E97" s="310"/>
      <c r="F97" s="145" t="s">
        <v>21</v>
      </c>
      <c r="G97" s="312">
        <v>1</v>
      </c>
      <c r="H97" s="49"/>
      <c r="I97" s="112">
        <f>ROUND(Tabela12[[#This Row],[Količina]]*Tabela12[[#This Row],[cena/EM]],2)</f>
        <v>0</v>
      </c>
    </row>
    <row r="98" spans="1:9" ht="30" customHeight="1" x14ac:dyDescent="0.25">
      <c r="A98" s="192">
        <v>138</v>
      </c>
      <c r="B98" s="297" t="s">
        <v>2324</v>
      </c>
      <c r="C98" s="316" t="s">
        <v>2523</v>
      </c>
      <c r="D98" s="310" t="s">
        <v>2524</v>
      </c>
      <c r="E98" s="310"/>
      <c r="F98" s="145" t="s">
        <v>21</v>
      </c>
      <c r="G98" s="312">
        <v>1</v>
      </c>
      <c r="H98" s="49"/>
      <c r="I98" s="112">
        <f>ROUND(Tabela12[[#This Row],[Količina]]*Tabela12[[#This Row],[cena/EM]],2)</f>
        <v>0</v>
      </c>
    </row>
    <row r="99" spans="1:9" ht="30" customHeight="1" x14ac:dyDescent="0.25">
      <c r="A99" s="192">
        <v>139</v>
      </c>
      <c r="B99" s="297" t="s">
        <v>2324</v>
      </c>
      <c r="C99" s="316" t="s">
        <v>2525</v>
      </c>
      <c r="D99" s="310" t="s">
        <v>2526</v>
      </c>
      <c r="E99" s="310"/>
      <c r="F99" s="145" t="s">
        <v>21</v>
      </c>
      <c r="G99" s="312">
        <v>1</v>
      </c>
      <c r="H99" s="49"/>
      <c r="I99" s="112">
        <f>ROUND(Tabela12[[#This Row],[Količina]]*Tabela12[[#This Row],[cena/EM]],2)</f>
        <v>0</v>
      </c>
    </row>
    <row r="100" spans="1:9" ht="42" customHeight="1" x14ac:dyDescent="0.25">
      <c r="A100" s="192">
        <v>140</v>
      </c>
      <c r="B100" s="297" t="s">
        <v>2324</v>
      </c>
      <c r="C100" s="316" t="s">
        <v>2527</v>
      </c>
      <c r="D100" s="310" t="s">
        <v>2528</v>
      </c>
      <c r="E100" s="310"/>
      <c r="F100" s="145" t="s">
        <v>21</v>
      </c>
      <c r="G100" s="312">
        <v>1</v>
      </c>
      <c r="H100" s="49"/>
      <c r="I100" s="112">
        <f>ROUND(Tabela12[[#This Row],[Količina]]*Tabela12[[#This Row],[cena/EM]],2)</f>
        <v>0</v>
      </c>
    </row>
    <row r="101" spans="1:9" x14ac:dyDescent="0.25">
      <c r="A101" s="192">
        <v>141</v>
      </c>
      <c r="B101" s="297" t="s">
        <v>2324</v>
      </c>
      <c r="C101" s="316" t="s">
        <v>2529</v>
      </c>
      <c r="D101" s="310" t="s">
        <v>2506</v>
      </c>
      <c r="E101" s="310"/>
      <c r="F101" s="145" t="s">
        <v>21</v>
      </c>
      <c r="G101" s="312">
        <v>1</v>
      </c>
      <c r="H101" s="49"/>
      <c r="I101" s="112">
        <f>ROUND(Tabela12[[#This Row],[Količina]]*Tabela12[[#This Row],[cena/EM]],2)</f>
        <v>0</v>
      </c>
    </row>
    <row r="102" spans="1:9" ht="30" customHeight="1" x14ac:dyDescent="0.25">
      <c r="A102" s="192">
        <v>142</v>
      </c>
      <c r="B102" s="297" t="s">
        <v>2324</v>
      </c>
      <c r="C102" s="316" t="s">
        <v>2530</v>
      </c>
      <c r="D102" s="310" t="s">
        <v>2531</v>
      </c>
      <c r="E102" s="310"/>
      <c r="F102" s="145" t="s">
        <v>21</v>
      </c>
      <c r="G102" s="312">
        <v>1</v>
      </c>
      <c r="H102" s="49"/>
      <c r="I102" s="112">
        <f>ROUND(Tabela12[[#This Row],[Količina]]*Tabela12[[#This Row],[cena/EM]],2)</f>
        <v>0</v>
      </c>
    </row>
    <row r="103" spans="1:9" x14ac:dyDescent="0.25">
      <c r="A103" s="192">
        <v>143</v>
      </c>
      <c r="B103" s="137" t="s">
        <v>2324</v>
      </c>
      <c r="C103" s="61" t="s">
        <v>2532</v>
      </c>
      <c r="D103" s="97" t="s">
        <v>2533</v>
      </c>
      <c r="E103" s="98"/>
      <c r="F103" s="62">
        <f>ROUND(SUM(F104),2)</f>
        <v>0</v>
      </c>
      <c r="G103" s="306" t="s">
        <v>1512</v>
      </c>
      <c r="H103" s="306"/>
      <c r="I103" s="99"/>
    </row>
    <row r="104" spans="1:9" x14ac:dyDescent="0.25">
      <c r="A104" s="192">
        <v>144</v>
      </c>
      <c r="B104" s="138" t="s">
        <v>2324</v>
      </c>
      <c r="C104" s="131" t="s">
        <v>2534</v>
      </c>
      <c r="D104" s="139" t="s">
        <v>2533</v>
      </c>
      <c r="E104" s="140"/>
      <c r="F104" s="132">
        <f>ROUND(F105,2)</f>
        <v>0</v>
      </c>
      <c r="G104" s="307" t="s">
        <v>1512</v>
      </c>
      <c r="H104" s="307"/>
      <c r="I104" s="141"/>
    </row>
    <row r="105" spans="1:9" x14ac:dyDescent="0.25">
      <c r="A105" s="192">
        <v>145</v>
      </c>
      <c r="B105" s="142" t="s">
        <v>2324</v>
      </c>
      <c r="C105" s="101" t="s">
        <v>2534</v>
      </c>
      <c r="D105" s="102" t="s">
        <v>2533</v>
      </c>
      <c r="E105" s="143"/>
      <c r="F105" s="104">
        <f>ROUND(SUM(I106:I126),2)</f>
        <v>0</v>
      </c>
      <c r="G105" s="309" t="s">
        <v>1512</v>
      </c>
      <c r="H105" s="309"/>
      <c r="I105" s="79"/>
    </row>
    <row r="106" spans="1:9" ht="30" customHeight="1" x14ac:dyDescent="0.25">
      <c r="A106" s="192">
        <v>146</v>
      </c>
      <c r="B106" s="297" t="s">
        <v>2324</v>
      </c>
      <c r="C106" s="316" t="s">
        <v>2535</v>
      </c>
      <c r="D106" s="310" t="s">
        <v>2536</v>
      </c>
      <c r="E106" s="310"/>
      <c r="F106" s="145" t="s">
        <v>21</v>
      </c>
      <c r="G106" s="312">
        <v>2</v>
      </c>
      <c r="H106" s="49"/>
      <c r="I106" s="112">
        <f>ROUND(Tabela12[[#This Row],[Količina]]*Tabela12[[#This Row],[cena/EM]],2)</f>
        <v>0</v>
      </c>
    </row>
    <row r="107" spans="1:9" ht="30" customHeight="1" x14ac:dyDescent="0.25">
      <c r="A107" s="192">
        <v>147</v>
      </c>
      <c r="B107" s="297" t="s">
        <v>2324</v>
      </c>
      <c r="C107" s="316" t="s">
        <v>2537</v>
      </c>
      <c r="D107" s="310" t="s">
        <v>2538</v>
      </c>
      <c r="E107" s="310"/>
      <c r="F107" s="145" t="s">
        <v>21</v>
      </c>
      <c r="G107" s="312">
        <v>2</v>
      </c>
      <c r="H107" s="49"/>
      <c r="I107" s="112">
        <f>ROUND(Tabela12[[#This Row],[Količina]]*Tabela12[[#This Row],[cena/EM]],2)</f>
        <v>0</v>
      </c>
    </row>
    <row r="108" spans="1:9" x14ac:dyDescent="0.25">
      <c r="A108" s="192">
        <v>148</v>
      </c>
      <c r="B108" s="297" t="s">
        <v>2324</v>
      </c>
      <c r="C108" s="316" t="s">
        <v>2539</v>
      </c>
      <c r="D108" s="310" t="s">
        <v>2540</v>
      </c>
      <c r="E108" s="310"/>
      <c r="F108" s="145" t="s">
        <v>21</v>
      </c>
      <c r="G108" s="312">
        <v>2</v>
      </c>
      <c r="H108" s="49"/>
      <c r="I108" s="112">
        <f>ROUND(Tabela12[[#This Row],[Količina]]*Tabela12[[#This Row],[cena/EM]],2)</f>
        <v>0</v>
      </c>
    </row>
    <row r="109" spans="1:9" ht="30" customHeight="1" x14ac:dyDescent="0.25">
      <c r="A109" s="192">
        <v>149</v>
      </c>
      <c r="B109" s="297" t="s">
        <v>2324</v>
      </c>
      <c r="C109" s="316" t="s">
        <v>2541</v>
      </c>
      <c r="D109" s="310" t="s">
        <v>2542</v>
      </c>
      <c r="E109" s="310"/>
      <c r="F109" s="145" t="s">
        <v>21</v>
      </c>
      <c r="G109" s="312">
        <v>2</v>
      </c>
      <c r="H109" s="49"/>
      <c r="I109" s="112">
        <f>ROUND(Tabela12[[#This Row],[Količina]]*Tabela12[[#This Row],[cena/EM]],2)</f>
        <v>0</v>
      </c>
    </row>
    <row r="110" spans="1:9" x14ac:dyDescent="0.25">
      <c r="A110" s="192">
        <v>150</v>
      </c>
      <c r="B110" s="297" t="s">
        <v>2324</v>
      </c>
      <c r="C110" s="316" t="s">
        <v>2543</v>
      </c>
      <c r="D110" s="310" t="s">
        <v>2544</v>
      </c>
      <c r="E110" s="310"/>
      <c r="F110" s="145" t="s">
        <v>21</v>
      </c>
      <c r="G110" s="312">
        <v>2</v>
      </c>
      <c r="H110" s="49"/>
      <c r="I110" s="112">
        <f>ROUND(Tabela12[[#This Row],[Količina]]*Tabela12[[#This Row],[cena/EM]],2)</f>
        <v>0</v>
      </c>
    </row>
    <row r="111" spans="1:9" ht="42" customHeight="1" x14ac:dyDescent="0.25">
      <c r="A111" s="192">
        <v>151</v>
      </c>
      <c r="B111" s="297" t="s">
        <v>2324</v>
      </c>
      <c r="C111" s="316" t="s">
        <v>2545</v>
      </c>
      <c r="D111" s="310" t="s">
        <v>2546</v>
      </c>
      <c r="E111" s="310" t="s">
        <v>2547</v>
      </c>
      <c r="F111" s="145" t="s">
        <v>21</v>
      </c>
      <c r="G111" s="312">
        <v>1</v>
      </c>
      <c r="H111" s="49"/>
      <c r="I111" s="112">
        <f>ROUND(Tabela12[[#This Row],[Količina]]*Tabela12[[#This Row],[cena/EM]],2)</f>
        <v>0</v>
      </c>
    </row>
    <row r="112" spans="1:9" ht="42" customHeight="1" x14ac:dyDescent="0.25">
      <c r="A112" s="192">
        <v>152</v>
      </c>
      <c r="B112" s="297" t="s">
        <v>2324</v>
      </c>
      <c r="C112" s="316" t="s">
        <v>2548</v>
      </c>
      <c r="D112" s="310" t="s">
        <v>2549</v>
      </c>
      <c r="E112" s="310" t="s">
        <v>2550</v>
      </c>
      <c r="F112" s="145" t="s">
        <v>21</v>
      </c>
      <c r="G112" s="312">
        <v>1</v>
      </c>
      <c r="H112" s="49"/>
      <c r="I112" s="112">
        <f>ROUND(Tabela12[[#This Row],[Količina]]*Tabela12[[#This Row],[cena/EM]],2)</f>
        <v>0</v>
      </c>
    </row>
    <row r="113" spans="1:9" x14ac:dyDescent="0.25">
      <c r="A113" s="192">
        <v>153</v>
      </c>
      <c r="B113" s="297"/>
      <c r="C113" s="316" t="s">
        <v>2551</v>
      </c>
      <c r="D113" s="310" t="s">
        <v>2552</v>
      </c>
      <c r="E113" s="310" t="s">
        <v>2547</v>
      </c>
      <c r="F113" s="145" t="s">
        <v>21</v>
      </c>
      <c r="G113" s="312">
        <v>1</v>
      </c>
      <c r="H113" s="49"/>
      <c r="I113" s="112">
        <f>ROUND(Tabela12[[#This Row],[Količina]]*Tabela12[[#This Row],[cena/EM]],2)</f>
        <v>0</v>
      </c>
    </row>
    <row r="114" spans="1:9" ht="30" customHeight="1" x14ac:dyDescent="0.25">
      <c r="A114" s="192">
        <v>154</v>
      </c>
      <c r="B114" s="297" t="s">
        <v>2324</v>
      </c>
      <c r="C114" s="316" t="s">
        <v>2553</v>
      </c>
      <c r="D114" s="310" t="s">
        <v>2554</v>
      </c>
      <c r="E114" s="310" t="s">
        <v>2555</v>
      </c>
      <c r="F114" s="145" t="s">
        <v>21</v>
      </c>
      <c r="G114" s="312">
        <v>2</v>
      </c>
      <c r="H114" s="49"/>
      <c r="I114" s="112">
        <f>ROUND(Tabela12[[#This Row],[Količina]]*Tabela12[[#This Row],[cena/EM]],2)</f>
        <v>0</v>
      </c>
    </row>
    <row r="115" spans="1:9" x14ac:dyDescent="0.25">
      <c r="A115" s="192">
        <v>155</v>
      </c>
      <c r="B115" s="297" t="s">
        <v>2324</v>
      </c>
      <c r="C115" s="316" t="s">
        <v>2556</v>
      </c>
      <c r="D115" s="310" t="s">
        <v>2557</v>
      </c>
      <c r="E115" s="310" t="s">
        <v>2558</v>
      </c>
      <c r="F115" s="145" t="s">
        <v>21</v>
      </c>
      <c r="G115" s="312">
        <v>2</v>
      </c>
      <c r="H115" s="49"/>
      <c r="I115" s="112">
        <f>ROUND(Tabela12[[#This Row],[Količina]]*Tabela12[[#This Row],[cena/EM]],2)</f>
        <v>0</v>
      </c>
    </row>
    <row r="116" spans="1:9" x14ac:dyDescent="0.25">
      <c r="A116" s="192">
        <v>156</v>
      </c>
      <c r="B116" s="297" t="s">
        <v>2324</v>
      </c>
      <c r="C116" s="316" t="s">
        <v>2559</v>
      </c>
      <c r="D116" s="310" t="s">
        <v>2560</v>
      </c>
      <c r="E116" s="310"/>
      <c r="F116" s="145" t="s">
        <v>21</v>
      </c>
      <c r="G116" s="312">
        <v>2</v>
      </c>
      <c r="H116" s="49"/>
      <c r="I116" s="112">
        <f>ROUND(Tabela12[[#This Row],[Količina]]*Tabela12[[#This Row],[cena/EM]],2)</f>
        <v>0</v>
      </c>
    </row>
    <row r="117" spans="1:9" x14ac:dyDescent="0.25">
      <c r="A117" s="192">
        <v>157</v>
      </c>
      <c r="B117" s="297"/>
      <c r="C117" s="316" t="s">
        <v>2561</v>
      </c>
      <c r="D117" s="310" t="s">
        <v>2504</v>
      </c>
      <c r="E117" s="310"/>
      <c r="F117" s="145" t="s">
        <v>21</v>
      </c>
      <c r="G117" s="312">
        <v>2</v>
      </c>
      <c r="H117" s="49"/>
      <c r="I117" s="112">
        <f>ROUND(Tabela12[[#This Row],[Količina]]*Tabela12[[#This Row],[cena/EM]],2)</f>
        <v>0</v>
      </c>
    </row>
    <row r="118" spans="1:9" ht="30" customHeight="1" x14ac:dyDescent="0.25">
      <c r="A118" s="192">
        <v>158</v>
      </c>
      <c r="B118" s="297" t="s">
        <v>2324</v>
      </c>
      <c r="C118" s="316" t="s">
        <v>2562</v>
      </c>
      <c r="D118" s="310" t="s">
        <v>2563</v>
      </c>
      <c r="E118" s="310"/>
      <c r="F118" s="145" t="s">
        <v>21</v>
      </c>
      <c r="G118" s="312">
        <v>1</v>
      </c>
      <c r="H118" s="49"/>
      <c r="I118" s="112">
        <f>ROUND(Tabela12[[#This Row],[Količina]]*Tabela12[[#This Row],[cena/EM]],2)</f>
        <v>0</v>
      </c>
    </row>
    <row r="119" spans="1:9" ht="30" customHeight="1" x14ac:dyDescent="0.25">
      <c r="A119" s="192">
        <v>159</v>
      </c>
      <c r="B119" s="297" t="s">
        <v>2324</v>
      </c>
      <c r="C119" s="316" t="s">
        <v>2564</v>
      </c>
      <c r="D119" s="310" t="s">
        <v>2565</v>
      </c>
      <c r="E119" s="310"/>
      <c r="F119" s="145" t="s">
        <v>21</v>
      </c>
      <c r="G119" s="312">
        <v>10</v>
      </c>
      <c r="H119" s="49"/>
      <c r="I119" s="112">
        <f>ROUND(Tabela12[[#This Row],[Količina]]*Tabela12[[#This Row],[cena/EM]],2)</f>
        <v>0</v>
      </c>
    </row>
    <row r="120" spans="1:9" ht="30" customHeight="1" x14ac:dyDescent="0.25">
      <c r="A120" s="192">
        <v>160</v>
      </c>
      <c r="B120" s="297" t="s">
        <v>2324</v>
      </c>
      <c r="C120" s="316" t="s">
        <v>2566</v>
      </c>
      <c r="D120" s="310" t="s">
        <v>2567</v>
      </c>
      <c r="E120" s="310"/>
      <c r="F120" s="145" t="s">
        <v>1043</v>
      </c>
      <c r="G120" s="312">
        <v>200</v>
      </c>
      <c r="H120" s="49"/>
      <c r="I120" s="112">
        <f>ROUND(Tabela12[[#This Row],[Količina]]*Tabela12[[#This Row],[cena/EM]],2)</f>
        <v>0</v>
      </c>
    </row>
    <row r="121" spans="1:9" ht="42" customHeight="1" x14ac:dyDescent="0.25">
      <c r="A121" s="192">
        <v>161</v>
      </c>
      <c r="B121" s="297"/>
      <c r="C121" s="316" t="s">
        <v>2568</v>
      </c>
      <c r="D121" s="310" t="s">
        <v>2569</v>
      </c>
      <c r="E121" s="310"/>
      <c r="F121" s="145" t="s">
        <v>1043</v>
      </c>
      <c r="G121" s="312">
        <v>10</v>
      </c>
      <c r="H121" s="49"/>
      <c r="I121" s="112">
        <f>ROUND(Tabela12[[#This Row],[Količina]]*Tabela12[[#This Row],[cena/EM]],2)</f>
        <v>0</v>
      </c>
    </row>
    <row r="122" spans="1:9" x14ac:dyDescent="0.25">
      <c r="A122" s="192">
        <v>162</v>
      </c>
      <c r="B122" s="297" t="s">
        <v>2324</v>
      </c>
      <c r="C122" s="316" t="s">
        <v>2570</v>
      </c>
      <c r="D122" s="310" t="s">
        <v>2571</v>
      </c>
      <c r="E122" s="310"/>
      <c r="F122" s="145" t="s">
        <v>21</v>
      </c>
      <c r="G122" s="312">
        <v>4</v>
      </c>
      <c r="H122" s="49"/>
      <c r="I122" s="112">
        <f>ROUND(Tabela12[[#This Row],[Količina]]*Tabela12[[#This Row],[cena/EM]],2)</f>
        <v>0</v>
      </c>
    </row>
    <row r="123" spans="1:9" x14ac:dyDescent="0.25">
      <c r="A123" s="192">
        <v>163</v>
      </c>
      <c r="B123" s="297" t="s">
        <v>2324</v>
      </c>
      <c r="C123" s="316" t="s">
        <v>2572</v>
      </c>
      <c r="D123" s="310" t="s">
        <v>2573</v>
      </c>
      <c r="E123" s="310"/>
      <c r="F123" s="145" t="s">
        <v>21</v>
      </c>
      <c r="G123" s="312">
        <v>2</v>
      </c>
      <c r="H123" s="49"/>
      <c r="I123" s="112">
        <f>ROUND(Tabela12[[#This Row],[Količina]]*Tabela12[[#This Row],[cena/EM]],2)</f>
        <v>0</v>
      </c>
    </row>
    <row r="124" spans="1:9" ht="30" customHeight="1" x14ac:dyDescent="0.25">
      <c r="A124" s="192">
        <v>164</v>
      </c>
      <c r="B124" s="297" t="s">
        <v>2324</v>
      </c>
      <c r="C124" s="316" t="s">
        <v>2574</v>
      </c>
      <c r="D124" s="310" t="s">
        <v>2575</v>
      </c>
      <c r="E124" s="310"/>
      <c r="F124" s="145" t="s">
        <v>21</v>
      </c>
      <c r="G124" s="312">
        <v>2</v>
      </c>
      <c r="H124" s="49"/>
      <c r="I124" s="112">
        <f>ROUND(Tabela12[[#This Row],[Količina]]*Tabela12[[#This Row],[cena/EM]],2)</f>
        <v>0</v>
      </c>
    </row>
    <row r="125" spans="1:9" x14ac:dyDescent="0.25">
      <c r="A125" s="192">
        <v>165</v>
      </c>
      <c r="B125" s="297" t="s">
        <v>2324</v>
      </c>
      <c r="C125" s="316" t="s">
        <v>2576</v>
      </c>
      <c r="D125" s="310" t="s">
        <v>2577</v>
      </c>
      <c r="E125" s="310"/>
      <c r="F125" s="145" t="s">
        <v>24</v>
      </c>
      <c r="G125" s="312">
        <v>1</v>
      </c>
      <c r="H125" s="49"/>
      <c r="I125" s="112">
        <f>ROUND(Tabela12[[#This Row],[Količina]]*Tabela12[[#This Row],[cena/EM]],2)</f>
        <v>0</v>
      </c>
    </row>
    <row r="126" spans="1:9" ht="30" customHeight="1" x14ac:dyDescent="0.25">
      <c r="A126" s="192">
        <v>166</v>
      </c>
      <c r="B126" s="297" t="s">
        <v>2324</v>
      </c>
      <c r="C126" s="316" t="s">
        <v>2578</v>
      </c>
      <c r="D126" s="310" t="s">
        <v>2579</v>
      </c>
      <c r="E126" s="310"/>
      <c r="F126" s="304" t="s">
        <v>1518</v>
      </c>
      <c r="G126" s="317" t="s">
        <v>1512</v>
      </c>
      <c r="H126" s="317"/>
      <c r="I126" s="112"/>
    </row>
    <row r="127" spans="1:9" x14ac:dyDescent="0.25">
      <c r="A127" s="192">
        <v>167</v>
      </c>
      <c r="B127" s="137" t="s">
        <v>2324</v>
      </c>
      <c r="C127" s="61" t="s">
        <v>2580</v>
      </c>
      <c r="D127" s="97" t="s">
        <v>2581</v>
      </c>
      <c r="E127" s="98"/>
      <c r="F127" s="62">
        <f>ROUND(SUM(F128:F129),2)</f>
        <v>0</v>
      </c>
      <c r="G127" s="306" t="s">
        <v>1512</v>
      </c>
      <c r="H127" s="306"/>
      <c r="I127" s="99"/>
    </row>
    <row r="128" spans="1:9" x14ac:dyDescent="0.25">
      <c r="A128" s="192">
        <v>168</v>
      </c>
      <c r="B128" s="138" t="s">
        <v>2324</v>
      </c>
      <c r="C128" s="131" t="s">
        <v>2582</v>
      </c>
      <c r="D128" s="158" t="s">
        <v>2583</v>
      </c>
      <c r="E128" s="140"/>
      <c r="F128" s="132">
        <f>ROUND(F130,2)</f>
        <v>0</v>
      </c>
      <c r="G128" s="307" t="s">
        <v>1512</v>
      </c>
      <c r="H128" s="307"/>
      <c r="I128" s="141"/>
    </row>
    <row r="129" spans="1:9" x14ac:dyDescent="0.25">
      <c r="A129" s="192">
        <v>169</v>
      </c>
      <c r="B129" s="138" t="s">
        <v>2324</v>
      </c>
      <c r="C129" s="131" t="s">
        <v>2584</v>
      </c>
      <c r="D129" s="158" t="s">
        <v>2585</v>
      </c>
      <c r="E129" s="159"/>
      <c r="F129" s="132">
        <f>ROUND(F145,2)</f>
        <v>0</v>
      </c>
      <c r="G129" s="308" t="s">
        <v>1512</v>
      </c>
      <c r="H129" s="308"/>
      <c r="I129" s="175"/>
    </row>
    <row r="130" spans="1:9" x14ac:dyDescent="0.25">
      <c r="A130" s="192">
        <v>170</v>
      </c>
      <c r="B130" s="142" t="s">
        <v>2324</v>
      </c>
      <c r="C130" s="101" t="s">
        <v>2582</v>
      </c>
      <c r="D130" s="102" t="s">
        <v>2583</v>
      </c>
      <c r="E130" s="143"/>
      <c r="F130" s="104">
        <f>ROUND(SUM(I131:I144),2)</f>
        <v>0</v>
      </c>
      <c r="G130" s="309" t="s">
        <v>1512</v>
      </c>
      <c r="H130" s="309"/>
      <c r="I130" s="79"/>
    </row>
    <row r="131" spans="1:9" ht="25.5" x14ac:dyDescent="0.25">
      <c r="A131" s="192">
        <v>171</v>
      </c>
      <c r="B131" s="144" t="s">
        <v>2324</v>
      </c>
      <c r="C131" s="164" t="s">
        <v>2586</v>
      </c>
      <c r="D131" s="319" t="s">
        <v>2587</v>
      </c>
      <c r="E131" s="115"/>
      <c r="F131" s="304" t="s">
        <v>1518</v>
      </c>
      <c r="G131" s="320" t="s">
        <v>1512</v>
      </c>
      <c r="H131" s="320"/>
      <c r="I131" s="112"/>
    </row>
    <row r="132" spans="1:9" ht="60" customHeight="1" x14ac:dyDescent="0.25">
      <c r="A132" s="192">
        <v>172</v>
      </c>
      <c r="B132" s="297"/>
      <c r="C132" s="164" t="s">
        <v>2588</v>
      </c>
      <c r="D132" s="310" t="s">
        <v>2589</v>
      </c>
      <c r="E132" s="310" t="s">
        <v>2590</v>
      </c>
      <c r="F132" s="145" t="s">
        <v>21</v>
      </c>
      <c r="G132" s="318">
        <v>1</v>
      </c>
      <c r="H132" s="49"/>
      <c r="I132" s="112">
        <f>ROUND(Tabela12[[#This Row],[Količina]]*Tabela12[[#This Row],[cena/EM]],2)</f>
        <v>0</v>
      </c>
    </row>
    <row r="133" spans="1:9" ht="30" customHeight="1" x14ac:dyDescent="0.25">
      <c r="A133" s="192">
        <v>173</v>
      </c>
      <c r="B133" s="144" t="s">
        <v>2324</v>
      </c>
      <c r="C133" s="164" t="s">
        <v>2591</v>
      </c>
      <c r="D133" s="115" t="s">
        <v>2592</v>
      </c>
      <c r="E133" s="115"/>
      <c r="F133" s="145" t="s">
        <v>21</v>
      </c>
      <c r="G133" s="113">
        <v>1</v>
      </c>
      <c r="H133" s="49"/>
      <c r="I133" s="112">
        <f>ROUND(Tabela12[[#This Row],[Količina]]*Tabela12[[#This Row],[cena/EM]],2)</f>
        <v>0</v>
      </c>
    </row>
    <row r="134" spans="1:9" ht="30" customHeight="1" x14ac:dyDescent="0.25">
      <c r="A134" s="192">
        <v>174</v>
      </c>
      <c r="B134" s="144" t="s">
        <v>2324</v>
      </c>
      <c r="C134" s="164" t="s">
        <v>2593</v>
      </c>
      <c r="D134" s="115" t="s">
        <v>2594</v>
      </c>
      <c r="E134" s="115"/>
      <c r="F134" s="145" t="s">
        <v>21</v>
      </c>
      <c r="G134" s="113">
        <v>11</v>
      </c>
      <c r="H134" s="49"/>
      <c r="I134" s="112">
        <f>ROUND(Tabela12[[#This Row],[Količina]]*Tabela12[[#This Row],[cena/EM]],2)</f>
        <v>0</v>
      </c>
    </row>
    <row r="135" spans="1:9" x14ac:dyDescent="0.25">
      <c r="A135" s="192">
        <v>175</v>
      </c>
      <c r="B135" s="144" t="s">
        <v>2324</v>
      </c>
      <c r="C135" s="164" t="s">
        <v>2595</v>
      </c>
      <c r="D135" s="115" t="s">
        <v>2596</v>
      </c>
      <c r="E135" s="115"/>
      <c r="F135" s="145" t="s">
        <v>21</v>
      </c>
      <c r="G135" s="113">
        <v>4</v>
      </c>
      <c r="H135" s="49"/>
      <c r="I135" s="112">
        <f>ROUND(Tabela12[[#This Row],[Količina]]*Tabela12[[#This Row],[cena/EM]],2)</f>
        <v>0</v>
      </c>
    </row>
    <row r="136" spans="1:9" ht="30" customHeight="1" x14ac:dyDescent="0.25">
      <c r="A136" s="192">
        <v>176</v>
      </c>
      <c r="B136" s="144" t="s">
        <v>2324</v>
      </c>
      <c r="C136" s="164" t="s">
        <v>2597</v>
      </c>
      <c r="D136" s="115" t="s">
        <v>2598</v>
      </c>
      <c r="E136" s="115"/>
      <c r="F136" s="145" t="s">
        <v>21</v>
      </c>
      <c r="G136" s="113">
        <v>7</v>
      </c>
      <c r="H136" s="49"/>
      <c r="I136" s="112">
        <f>ROUND(Tabela12[[#This Row],[Količina]]*Tabela12[[#This Row],[cena/EM]],2)</f>
        <v>0</v>
      </c>
    </row>
    <row r="137" spans="1:9" x14ac:dyDescent="0.25">
      <c r="A137" s="192">
        <v>177</v>
      </c>
      <c r="B137" s="144" t="s">
        <v>2324</v>
      </c>
      <c r="C137" s="164" t="s">
        <v>2599</v>
      </c>
      <c r="D137" s="310" t="s">
        <v>2600</v>
      </c>
      <c r="E137" s="310"/>
      <c r="F137" s="145" t="s">
        <v>21</v>
      </c>
      <c r="G137" s="113">
        <v>11</v>
      </c>
      <c r="H137" s="49"/>
      <c r="I137" s="112">
        <f>ROUND(Tabela12[[#This Row],[Količina]]*Tabela12[[#This Row],[cena/EM]],2)</f>
        <v>0</v>
      </c>
    </row>
    <row r="138" spans="1:9" x14ac:dyDescent="0.25">
      <c r="A138" s="192">
        <v>178</v>
      </c>
      <c r="B138" s="144" t="s">
        <v>2324</v>
      </c>
      <c r="C138" s="164" t="s">
        <v>2601</v>
      </c>
      <c r="D138" s="115" t="s">
        <v>2602</v>
      </c>
      <c r="E138" s="115"/>
      <c r="F138" s="145" t="s">
        <v>21</v>
      </c>
      <c r="G138" s="113">
        <v>11</v>
      </c>
      <c r="H138" s="49"/>
      <c r="I138" s="112">
        <f>ROUND(Tabela12[[#This Row],[Količina]]*Tabela12[[#This Row],[cena/EM]],2)</f>
        <v>0</v>
      </c>
    </row>
    <row r="139" spans="1:9" ht="30" customHeight="1" x14ac:dyDescent="0.25">
      <c r="A139" s="192">
        <v>179</v>
      </c>
      <c r="B139" s="144" t="s">
        <v>2324</v>
      </c>
      <c r="C139" s="164" t="s">
        <v>2603</v>
      </c>
      <c r="D139" s="310" t="s">
        <v>2604</v>
      </c>
      <c r="E139" s="310"/>
      <c r="F139" s="145" t="s">
        <v>21</v>
      </c>
      <c r="G139" s="318">
        <v>1</v>
      </c>
      <c r="H139" s="49"/>
      <c r="I139" s="112">
        <f>ROUND(Tabela12[[#This Row],[Količina]]*Tabela12[[#This Row],[cena/EM]],2)</f>
        <v>0</v>
      </c>
    </row>
    <row r="140" spans="1:9" x14ac:dyDescent="0.25">
      <c r="A140" s="192">
        <v>180</v>
      </c>
      <c r="B140" s="144" t="s">
        <v>2324</v>
      </c>
      <c r="C140" s="164" t="s">
        <v>2605</v>
      </c>
      <c r="D140" s="115" t="s">
        <v>1605</v>
      </c>
      <c r="E140" s="115"/>
      <c r="F140" s="145" t="s">
        <v>21</v>
      </c>
      <c r="G140" s="113">
        <v>2</v>
      </c>
      <c r="H140" s="49"/>
      <c r="I140" s="112">
        <f>ROUND(Tabela12[[#This Row],[Količina]]*Tabela12[[#This Row],[cena/EM]],2)</f>
        <v>0</v>
      </c>
    </row>
    <row r="141" spans="1:9" ht="30" customHeight="1" x14ac:dyDescent="0.25">
      <c r="A141" s="192">
        <v>181</v>
      </c>
      <c r="B141" s="144" t="s">
        <v>2324</v>
      </c>
      <c r="C141" s="164" t="s">
        <v>2606</v>
      </c>
      <c r="D141" s="115" t="s">
        <v>2607</v>
      </c>
      <c r="E141" s="115"/>
      <c r="F141" s="145" t="s">
        <v>21</v>
      </c>
      <c r="G141" s="113">
        <v>3</v>
      </c>
      <c r="H141" s="49"/>
      <c r="I141" s="112">
        <f>ROUND(Tabela12[[#This Row],[Količina]]*Tabela12[[#This Row],[cena/EM]],2)</f>
        <v>0</v>
      </c>
    </row>
    <row r="142" spans="1:9" ht="30" customHeight="1" x14ac:dyDescent="0.25">
      <c r="A142" s="192">
        <v>182</v>
      </c>
      <c r="B142" s="144" t="s">
        <v>2324</v>
      </c>
      <c r="C142" s="164" t="s">
        <v>2608</v>
      </c>
      <c r="D142" s="115" t="s">
        <v>2609</v>
      </c>
      <c r="E142" s="115"/>
      <c r="F142" s="145" t="s">
        <v>21</v>
      </c>
      <c r="G142" s="113">
        <v>12</v>
      </c>
      <c r="H142" s="49"/>
      <c r="I142" s="112">
        <f>ROUND(Tabela12[[#This Row],[Količina]]*Tabela12[[#This Row],[cena/EM]],2)</f>
        <v>0</v>
      </c>
    </row>
    <row r="143" spans="1:9" x14ac:dyDescent="0.25">
      <c r="A143" s="192">
        <v>183</v>
      </c>
      <c r="B143" s="144" t="s">
        <v>2324</v>
      </c>
      <c r="C143" s="164" t="s">
        <v>2610</v>
      </c>
      <c r="D143" s="115" t="s">
        <v>2505</v>
      </c>
      <c r="E143" s="115"/>
      <c r="F143" s="145" t="s">
        <v>24</v>
      </c>
      <c r="G143" s="113">
        <v>1</v>
      </c>
      <c r="H143" s="49"/>
      <c r="I143" s="112">
        <f>ROUND(Tabela12[[#This Row],[Količina]]*Tabela12[[#This Row],[cena/EM]],2)</f>
        <v>0</v>
      </c>
    </row>
    <row r="144" spans="1:9" x14ac:dyDescent="0.25">
      <c r="A144" s="192">
        <v>184</v>
      </c>
      <c r="B144" s="144" t="s">
        <v>2324</v>
      </c>
      <c r="C144" s="164" t="s">
        <v>2611</v>
      </c>
      <c r="D144" s="115" t="s">
        <v>2612</v>
      </c>
      <c r="E144" s="115"/>
      <c r="F144" s="145" t="s">
        <v>24</v>
      </c>
      <c r="G144" s="113">
        <v>1</v>
      </c>
      <c r="H144" s="49"/>
      <c r="I144" s="112">
        <f>ROUND(Tabela12[[#This Row],[Količina]]*Tabela12[[#This Row],[cena/EM]],2)</f>
        <v>0</v>
      </c>
    </row>
    <row r="145" spans="1:9" x14ac:dyDescent="0.25">
      <c r="A145" s="192">
        <v>185</v>
      </c>
      <c r="B145" s="142" t="s">
        <v>2324</v>
      </c>
      <c r="C145" s="101" t="s">
        <v>2584</v>
      </c>
      <c r="D145" s="102" t="s">
        <v>2585</v>
      </c>
      <c r="E145" s="143"/>
      <c r="F145" s="104">
        <f>ROUND(SUM(I146:I155),2)</f>
        <v>0</v>
      </c>
      <c r="G145" s="309" t="s">
        <v>1512</v>
      </c>
      <c r="H145" s="309"/>
      <c r="I145" s="79"/>
    </row>
    <row r="146" spans="1:9" ht="30" customHeight="1" x14ac:dyDescent="0.25">
      <c r="A146" s="192">
        <v>186</v>
      </c>
      <c r="B146" s="297" t="s">
        <v>2324</v>
      </c>
      <c r="C146" s="316" t="s">
        <v>2613</v>
      </c>
      <c r="D146" s="319" t="s">
        <v>2587</v>
      </c>
      <c r="E146" s="115"/>
      <c r="F146" s="304" t="s">
        <v>1518</v>
      </c>
      <c r="G146" s="320" t="s">
        <v>1512</v>
      </c>
      <c r="H146" s="320"/>
      <c r="I146" s="112"/>
    </row>
    <row r="147" spans="1:9" ht="42" customHeight="1" x14ac:dyDescent="0.25">
      <c r="A147" s="192">
        <v>187</v>
      </c>
      <c r="B147" s="297" t="s">
        <v>2324</v>
      </c>
      <c r="C147" s="316" t="s">
        <v>2614</v>
      </c>
      <c r="D147" s="310" t="s">
        <v>2615</v>
      </c>
      <c r="E147" s="115"/>
      <c r="F147" s="145" t="s">
        <v>21</v>
      </c>
      <c r="G147" s="321">
        <v>1</v>
      </c>
      <c r="H147" s="49"/>
      <c r="I147" s="112">
        <f>ROUND(Tabela12[[#This Row],[Količina]]*Tabela12[[#This Row],[cena/EM]],2)</f>
        <v>0</v>
      </c>
    </row>
    <row r="148" spans="1:9" ht="30" customHeight="1" x14ac:dyDescent="0.25">
      <c r="A148" s="192">
        <v>188</v>
      </c>
      <c r="B148" s="297" t="s">
        <v>2324</v>
      </c>
      <c r="C148" s="316" t="s">
        <v>2616</v>
      </c>
      <c r="D148" s="115" t="s">
        <v>2617</v>
      </c>
      <c r="E148" s="115"/>
      <c r="F148" s="145" t="s">
        <v>21</v>
      </c>
      <c r="G148" s="113">
        <v>6</v>
      </c>
      <c r="H148" s="49"/>
      <c r="I148" s="112">
        <f>ROUND(Tabela12[[#This Row],[Količina]]*Tabela12[[#This Row],[cena/EM]],2)</f>
        <v>0</v>
      </c>
    </row>
    <row r="149" spans="1:9" ht="30" customHeight="1" x14ac:dyDescent="0.25">
      <c r="A149" s="192">
        <v>189</v>
      </c>
      <c r="B149" s="297" t="s">
        <v>2324</v>
      </c>
      <c r="C149" s="316" t="s">
        <v>2618</v>
      </c>
      <c r="D149" s="310" t="s">
        <v>2619</v>
      </c>
      <c r="E149" s="310" t="s">
        <v>2620</v>
      </c>
      <c r="F149" s="311" t="s">
        <v>21</v>
      </c>
      <c r="G149" s="318">
        <v>1</v>
      </c>
      <c r="H149" s="49"/>
      <c r="I149" s="112">
        <f>ROUND(Tabela12[[#This Row],[Količina]]*Tabela12[[#This Row],[cena/EM]],2)</f>
        <v>0</v>
      </c>
    </row>
    <row r="150" spans="1:9" ht="30" customHeight="1" x14ac:dyDescent="0.25">
      <c r="A150" s="192">
        <v>190</v>
      </c>
      <c r="B150" s="297" t="s">
        <v>2324</v>
      </c>
      <c r="C150" s="316" t="s">
        <v>2621</v>
      </c>
      <c r="D150" s="115" t="s">
        <v>2622</v>
      </c>
      <c r="E150" s="115" t="s">
        <v>2623</v>
      </c>
      <c r="F150" s="145" t="s">
        <v>21</v>
      </c>
      <c r="G150" s="113">
        <v>3</v>
      </c>
      <c r="H150" s="49"/>
      <c r="I150" s="112">
        <f>ROUND(Tabela12[[#This Row],[Količina]]*Tabela12[[#This Row],[cena/EM]],2)</f>
        <v>0</v>
      </c>
    </row>
    <row r="151" spans="1:9" ht="30" customHeight="1" x14ac:dyDescent="0.25">
      <c r="A151" s="192">
        <v>191</v>
      </c>
      <c r="B151" s="297"/>
      <c r="C151" s="316" t="s">
        <v>2624</v>
      </c>
      <c r="D151" s="115" t="s">
        <v>2598</v>
      </c>
      <c r="E151" s="115"/>
      <c r="F151" s="145" t="s">
        <v>21</v>
      </c>
      <c r="G151" s="113">
        <v>3</v>
      </c>
      <c r="H151" s="49"/>
      <c r="I151" s="112">
        <f>ROUND(Tabela12[[#This Row],[Količina]]*Tabela12[[#This Row],[cena/EM]],2)</f>
        <v>0</v>
      </c>
    </row>
    <row r="152" spans="1:9" x14ac:dyDescent="0.25">
      <c r="A152" s="192">
        <v>192</v>
      </c>
      <c r="B152" s="297" t="s">
        <v>2324</v>
      </c>
      <c r="C152" s="316" t="s">
        <v>2625</v>
      </c>
      <c r="D152" s="115" t="s">
        <v>2602</v>
      </c>
      <c r="E152" s="115"/>
      <c r="F152" s="145" t="s">
        <v>21</v>
      </c>
      <c r="G152" s="113">
        <v>3</v>
      </c>
      <c r="H152" s="49"/>
      <c r="I152" s="112">
        <f>ROUND(Tabela12[[#This Row],[Količina]]*Tabela12[[#This Row],[cena/EM]],2)</f>
        <v>0</v>
      </c>
    </row>
    <row r="153" spans="1:9" x14ac:dyDescent="0.25">
      <c r="A153" s="192">
        <v>193</v>
      </c>
      <c r="B153" s="297" t="s">
        <v>2324</v>
      </c>
      <c r="C153" s="316" t="s">
        <v>2626</v>
      </c>
      <c r="D153" s="310" t="s">
        <v>2600</v>
      </c>
      <c r="E153" s="310"/>
      <c r="F153" s="145" t="s">
        <v>21</v>
      </c>
      <c r="G153" s="113">
        <v>10</v>
      </c>
      <c r="H153" s="49"/>
      <c r="I153" s="112">
        <f>ROUND(Tabela12[[#This Row],[Količina]]*Tabela12[[#This Row],[cena/EM]],2)</f>
        <v>0</v>
      </c>
    </row>
    <row r="154" spans="1:9" x14ac:dyDescent="0.25">
      <c r="A154" s="192">
        <v>194</v>
      </c>
      <c r="B154" s="297" t="s">
        <v>2324</v>
      </c>
      <c r="C154" s="316" t="s">
        <v>2627</v>
      </c>
      <c r="D154" s="115" t="s">
        <v>2505</v>
      </c>
      <c r="E154" s="115"/>
      <c r="F154" s="145" t="s">
        <v>24</v>
      </c>
      <c r="G154" s="113">
        <v>1</v>
      </c>
      <c r="H154" s="49"/>
      <c r="I154" s="112">
        <f>ROUND(Tabela12[[#This Row],[Količina]]*Tabela12[[#This Row],[cena/EM]],2)</f>
        <v>0</v>
      </c>
    </row>
    <row r="155" spans="1:9" x14ac:dyDescent="0.25">
      <c r="A155" s="192">
        <v>195</v>
      </c>
      <c r="B155" s="297" t="s">
        <v>2324</v>
      </c>
      <c r="C155" s="316" t="s">
        <v>2628</v>
      </c>
      <c r="D155" s="115" t="s">
        <v>2612</v>
      </c>
      <c r="E155" s="115"/>
      <c r="F155" s="145" t="s">
        <v>24</v>
      </c>
      <c r="G155" s="113">
        <v>1</v>
      </c>
      <c r="H155" s="49"/>
      <c r="I155" s="112">
        <f>ROUND(Tabela12[[#This Row],[Količina]]*Tabela12[[#This Row],[cena/EM]],2)</f>
        <v>0</v>
      </c>
    </row>
    <row r="156" spans="1:9" x14ac:dyDescent="0.25">
      <c r="A156" s="192">
        <v>196</v>
      </c>
      <c r="B156" s="137" t="s">
        <v>2324</v>
      </c>
      <c r="C156" s="61" t="s">
        <v>2629</v>
      </c>
      <c r="D156" s="97" t="s">
        <v>2630</v>
      </c>
      <c r="E156" s="98"/>
      <c r="F156" s="62">
        <f>ROUND(SUM(F157:F158),2)</f>
        <v>0</v>
      </c>
      <c r="G156" s="306" t="s">
        <v>1512</v>
      </c>
      <c r="H156" s="306"/>
      <c r="I156" s="99"/>
    </row>
    <row r="157" spans="1:9" x14ac:dyDescent="0.25">
      <c r="A157" s="192">
        <v>197</v>
      </c>
      <c r="B157" s="138" t="s">
        <v>2324</v>
      </c>
      <c r="C157" s="131" t="s">
        <v>2631</v>
      </c>
      <c r="D157" s="158" t="s">
        <v>2632</v>
      </c>
      <c r="E157" s="140"/>
      <c r="F157" s="132">
        <f>ROUND(F159,2)</f>
        <v>0</v>
      </c>
      <c r="G157" s="307" t="s">
        <v>1512</v>
      </c>
      <c r="H157" s="307"/>
      <c r="I157" s="141"/>
    </row>
    <row r="158" spans="1:9" x14ac:dyDescent="0.25">
      <c r="A158" s="192">
        <v>198</v>
      </c>
      <c r="B158" s="138" t="s">
        <v>2324</v>
      </c>
      <c r="C158" s="131" t="s">
        <v>2633</v>
      </c>
      <c r="D158" s="158" t="s">
        <v>2634</v>
      </c>
      <c r="E158" s="159"/>
      <c r="F158" s="132">
        <f>ROUND(F169,2)</f>
        <v>0</v>
      </c>
      <c r="G158" s="308" t="s">
        <v>1512</v>
      </c>
      <c r="H158" s="308"/>
      <c r="I158" s="175"/>
    </row>
    <row r="159" spans="1:9" x14ac:dyDescent="0.25">
      <c r="A159" s="192">
        <v>199</v>
      </c>
      <c r="B159" s="142" t="s">
        <v>2324</v>
      </c>
      <c r="C159" s="101" t="s">
        <v>2631</v>
      </c>
      <c r="D159" s="102" t="s">
        <v>2632</v>
      </c>
      <c r="E159" s="143"/>
      <c r="F159" s="104">
        <f>ROUND(SUM(I160:I168),2)</f>
        <v>0</v>
      </c>
      <c r="G159" s="309" t="s">
        <v>1512</v>
      </c>
      <c r="H159" s="309"/>
      <c r="I159" s="79"/>
    </row>
    <row r="160" spans="1:9" x14ac:dyDescent="0.25">
      <c r="A160" s="192">
        <v>200</v>
      </c>
      <c r="B160" s="144" t="s">
        <v>2324</v>
      </c>
      <c r="C160" s="316" t="s">
        <v>2635</v>
      </c>
      <c r="D160" s="310" t="s">
        <v>2636</v>
      </c>
      <c r="E160" s="310"/>
      <c r="F160" s="145" t="s">
        <v>21</v>
      </c>
      <c r="G160" s="312">
        <v>6</v>
      </c>
      <c r="H160" s="49"/>
      <c r="I160" s="112">
        <f>ROUND(Tabela12[[#This Row],[Količina]]*Tabela12[[#This Row],[cena/EM]],2)</f>
        <v>0</v>
      </c>
    </row>
    <row r="161" spans="1:9" x14ac:dyDescent="0.25">
      <c r="A161" s="192">
        <v>201</v>
      </c>
      <c r="B161" s="144" t="s">
        <v>2324</v>
      </c>
      <c r="C161" s="316" t="s">
        <v>2637</v>
      </c>
      <c r="D161" s="310" t="s">
        <v>2638</v>
      </c>
      <c r="E161" s="310"/>
      <c r="F161" s="145" t="s">
        <v>21</v>
      </c>
      <c r="G161" s="312">
        <v>3</v>
      </c>
      <c r="H161" s="49"/>
      <c r="I161" s="112">
        <f>ROUND(Tabela12[[#This Row],[Količina]]*Tabela12[[#This Row],[cena/EM]],2)</f>
        <v>0</v>
      </c>
    </row>
    <row r="162" spans="1:9" x14ac:dyDescent="0.25">
      <c r="A162" s="192">
        <v>202</v>
      </c>
      <c r="B162" s="297"/>
      <c r="C162" s="316" t="s">
        <v>2639</v>
      </c>
      <c r="D162" s="310" t="s">
        <v>2640</v>
      </c>
      <c r="E162" s="310"/>
      <c r="F162" s="145" t="s">
        <v>21</v>
      </c>
      <c r="G162" s="312">
        <v>1</v>
      </c>
      <c r="H162" s="49"/>
      <c r="I162" s="112">
        <f>ROUND(Tabela12[[#This Row],[Količina]]*Tabela12[[#This Row],[cena/EM]],2)</f>
        <v>0</v>
      </c>
    </row>
    <row r="163" spans="1:9" x14ac:dyDescent="0.25">
      <c r="A163" s="192">
        <v>203</v>
      </c>
      <c r="B163" s="144" t="s">
        <v>2324</v>
      </c>
      <c r="C163" s="316" t="s">
        <v>2641</v>
      </c>
      <c r="D163" s="310" t="s">
        <v>2642</v>
      </c>
      <c r="E163" s="310"/>
      <c r="F163" s="145" t="s">
        <v>21</v>
      </c>
      <c r="G163" s="312">
        <v>1</v>
      </c>
      <c r="H163" s="49"/>
      <c r="I163" s="112">
        <f>ROUND(Tabela12[[#This Row],[Količina]]*Tabela12[[#This Row],[cena/EM]],2)</f>
        <v>0</v>
      </c>
    </row>
    <row r="164" spans="1:9" x14ac:dyDescent="0.25">
      <c r="A164" s="192">
        <v>204</v>
      </c>
      <c r="B164" s="144" t="s">
        <v>2324</v>
      </c>
      <c r="C164" s="316" t="s">
        <v>2643</v>
      </c>
      <c r="D164" s="310" t="s">
        <v>2644</v>
      </c>
      <c r="E164" s="310"/>
      <c r="F164" s="145" t="s">
        <v>21</v>
      </c>
      <c r="G164" s="312">
        <v>1</v>
      </c>
      <c r="H164" s="49"/>
      <c r="I164" s="112">
        <f>ROUND(Tabela12[[#This Row],[Količina]]*Tabela12[[#This Row],[cena/EM]],2)</f>
        <v>0</v>
      </c>
    </row>
    <row r="165" spans="1:9" ht="30" customHeight="1" x14ac:dyDescent="0.25">
      <c r="A165" s="192">
        <v>205</v>
      </c>
      <c r="B165" s="144" t="s">
        <v>2324</v>
      </c>
      <c r="C165" s="316" t="s">
        <v>2645</v>
      </c>
      <c r="D165" s="310" t="s">
        <v>2646</v>
      </c>
      <c r="E165" s="310"/>
      <c r="F165" s="145" t="s">
        <v>21</v>
      </c>
      <c r="G165" s="312">
        <v>1</v>
      </c>
      <c r="H165" s="49"/>
      <c r="I165" s="112">
        <f>ROUND(Tabela12[[#This Row],[Količina]]*Tabela12[[#This Row],[cena/EM]],2)</f>
        <v>0</v>
      </c>
    </row>
    <row r="166" spans="1:9" x14ac:dyDescent="0.25">
      <c r="A166" s="192">
        <v>206</v>
      </c>
      <c r="B166" s="144" t="s">
        <v>2324</v>
      </c>
      <c r="C166" s="316" t="s">
        <v>2647</v>
      </c>
      <c r="D166" s="310" t="s">
        <v>2506</v>
      </c>
      <c r="E166" s="310"/>
      <c r="F166" s="145" t="s">
        <v>21</v>
      </c>
      <c r="G166" s="312">
        <v>1</v>
      </c>
      <c r="H166" s="49"/>
      <c r="I166" s="112">
        <f>ROUND(Tabela12[[#This Row],[Količina]]*Tabela12[[#This Row],[cena/EM]],2)</f>
        <v>0</v>
      </c>
    </row>
    <row r="167" spans="1:9" ht="30" customHeight="1" x14ac:dyDescent="0.25">
      <c r="A167" s="192">
        <v>207</v>
      </c>
      <c r="B167" s="297"/>
      <c r="C167" s="316" t="s">
        <v>2648</v>
      </c>
      <c r="D167" s="310" t="s">
        <v>2649</v>
      </c>
      <c r="E167" s="310"/>
      <c r="F167" s="145" t="s">
        <v>1518</v>
      </c>
      <c r="G167" s="317" t="s">
        <v>1512</v>
      </c>
      <c r="H167" s="317"/>
      <c r="I167" s="112"/>
    </row>
    <row r="168" spans="1:9" ht="30" customHeight="1" x14ac:dyDescent="0.25">
      <c r="A168" s="192">
        <v>208</v>
      </c>
      <c r="B168" s="144" t="s">
        <v>2324</v>
      </c>
      <c r="C168" s="316" t="s">
        <v>2650</v>
      </c>
      <c r="D168" s="310" t="s">
        <v>2651</v>
      </c>
      <c r="E168" s="310"/>
      <c r="F168" s="145" t="s">
        <v>1518</v>
      </c>
      <c r="G168" s="317" t="s">
        <v>1512</v>
      </c>
      <c r="H168" s="317"/>
      <c r="I168" s="112"/>
    </row>
    <row r="169" spans="1:9" x14ac:dyDescent="0.25">
      <c r="A169" s="192">
        <v>209</v>
      </c>
      <c r="B169" s="142" t="s">
        <v>2324</v>
      </c>
      <c r="C169" s="101" t="s">
        <v>2633</v>
      </c>
      <c r="D169" s="102" t="s">
        <v>2634</v>
      </c>
      <c r="E169" s="143"/>
      <c r="F169" s="104">
        <f>ROUND(SUM(I170:I176),2)</f>
        <v>0</v>
      </c>
      <c r="G169" s="309" t="s">
        <v>1512</v>
      </c>
      <c r="H169" s="309"/>
      <c r="I169" s="79"/>
    </row>
    <row r="170" spans="1:9" ht="30" customHeight="1" x14ac:dyDescent="0.25">
      <c r="A170" s="192">
        <v>210</v>
      </c>
      <c r="B170" s="297" t="s">
        <v>2324</v>
      </c>
      <c r="C170" s="316" t="s">
        <v>2652</v>
      </c>
      <c r="D170" s="310" t="s">
        <v>2653</v>
      </c>
      <c r="E170" s="310"/>
      <c r="F170" s="145" t="s">
        <v>21</v>
      </c>
      <c r="G170" s="312">
        <v>1</v>
      </c>
      <c r="H170" s="49"/>
      <c r="I170" s="112">
        <f>ROUND(Tabela12[[#This Row],[Količina]]*Tabela12[[#This Row],[cena/EM]],2)</f>
        <v>0</v>
      </c>
    </row>
    <row r="171" spans="1:9" x14ac:dyDescent="0.25">
      <c r="A171" s="192">
        <v>211</v>
      </c>
      <c r="B171" s="297" t="s">
        <v>2324</v>
      </c>
      <c r="C171" s="316" t="s">
        <v>2654</v>
      </c>
      <c r="D171" s="310" t="s">
        <v>2655</v>
      </c>
      <c r="E171" s="310"/>
      <c r="F171" s="145" t="s">
        <v>21</v>
      </c>
      <c r="G171" s="312">
        <v>1</v>
      </c>
      <c r="H171" s="49"/>
      <c r="I171" s="112">
        <f>ROUND(Tabela12[[#This Row],[Količina]]*Tabela12[[#This Row],[cena/EM]],2)</f>
        <v>0</v>
      </c>
    </row>
    <row r="172" spans="1:9" x14ac:dyDescent="0.25">
      <c r="A172" s="192">
        <v>212</v>
      </c>
      <c r="B172" s="297" t="s">
        <v>2324</v>
      </c>
      <c r="C172" s="316" t="s">
        <v>2656</v>
      </c>
      <c r="D172" s="310" t="s">
        <v>2657</v>
      </c>
      <c r="E172" s="310"/>
      <c r="F172" s="145" t="s">
        <v>21</v>
      </c>
      <c r="G172" s="312">
        <v>1</v>
      </c>
      <c r="H172" s="49"/>
      <c r="I172" s="112">
        <f>ROUND(Tabela12[[#This Row],[Količina]]*Tabela12[[#This Row],[cena/EM]],2)</f>
        <v>0</v>
      </c>
    </row>
    <row r="173" spans="1:9" x14ac:dyDescent="0.25">
      <c r="A173" s="192">
        <v>213</v>
      </c>
      <c r="B173" s="297" t="s">
        <v>2324</v>
      </c>
      <c r="C173" s="316" t="s">
        <v>2658</v>
      </c>
      <c r="D173" s="310" t="s">
        <v>2659</v>
      </c>
      <c r="E173" s="310"/>
      <c r="F173" s="145" t="s">
        <v>21</v>
      </c>
      <c r="G173" s="312">
        <v>2</v>
      </c>
      <c r="H173" s="49"/>
      <c r="I173" s="112">
        <f>ROUND(Tabela12[[#This Row],[Količina]]*Tabela12[[#This Row],[cena/EM]],2)</f>
        <v>0</v>
      </c>
    </row>
    <row r="174" spans="1:9" x14ac:dyDescent="0.25">
      <c r="A174" s="192">
        <v>214</v>
      </c>
      <c r="B174" s="297" t="s">
        <v>2324</v>
      </c>
      <c r="C174" s="316" t="s">
        <v>2660</v>
      </c>
      <c r="D174" s="310" t="s">
        <v>2661</v>
      </c>
      <c r="E174" s="310"/>
      <c r="F174" s="145" t="s">
        <v>21</v>
      </c>
      <c r="G174" s="312">
        <v>8</v>
      </c>
      <c r="H174" s="49"/>
      <c r="I174" s="112">
        <f>ROUND(Tabela12[[#This Row],[Količina]]*Tabela12[[#This Row],[cena/EM]],2)</f>
        <v>0</v>
      </c>
    </row>
    <row r="175" spans="1:9" x14ac:dyDescent="0.25">
      <c r="A175" s="192">
        <v>215</v>
      </c>
      <c r="B175" s="297" t="s">
        <v>2324</v>
      </c>
      <c r="C175" s="316" t="s">
        <v>2662</v>
      </c>
      <c r="D175" s="310" t="s">
        <v>2663</v>
      </c>
      <c r="E175" s="310"/>
      <c r="F175" s="145" t="s">
        <v>21</v>
      </c>
      <c r="G175" s="312">
        <v>2</v>
      </c>
      <c r="H175" s="49"/>
      <c r="I175" s="112">
        <f>ROUND(Tabela12[[#This Row],[Količina]]*Tabela12[[#This Row],[cena/EM]],2)</f>
        <v>0</v>
      </c>
    </row>
    <row r="176" spans="1:9" ht="30" customHeight="1" x14ac:dyDescent="0.25">
      <c r="A176" s="192">
        <v>216</v>
      </c>
      <c r="B176" s="297" t="s">
        <v>2324</v>
      </c>
      <c r="C176" s="316" t="s">
        <v>2664</v>
      </c>
      <c r="D176" s="310" t="s">
        <v>2665</v>
      </c>
      <c r="E176" s="310"/>
      <c r="F176" s="145" t="s">
        <v>21</v>
      </c>
      <c r="G176" s="312">
        <v>1</v>
      </c>
      <c r="H176" s="49"/>
      <c r="I176" s="112">
        <f>ROUND(Tabela12[[#This Row],[Količina]]*Tabela12[[#This Row],[cena/EM]],2)</f>
        <v>0</v>
      </c>
    </row>
    <row r="177" spans="1:9" x14ac:dyDescent="0.25">
      <c r="A177" s="192">
        <v>217</v>
      </c>
      <c r="B177" s="137" t="s">
        <v>2324</v>
      </c>
      <c r="C177" s="61" t="s">
        <v>2666</v>
      </c>
      <c r="D177" s="97" t="s">
        <v>2667</v>
      </c>
      <c r="E177" s="98"/>
      <c r="F177" s="62">
        <f>ROUND(SUM(F178:F179),2)</f>
        <v>0</v>
      </c>
      <c r="G177" s="306" t="s">
        <v>1512</v>
      </c>
      <c r="H177" s="306"/>
      <c r="I177" s="99"/>
    </row>
    <row r="178" spans="1:9" x14ac:dyDescent="0.25">
      <c r="A178" s="192">
        <v>218</v>
      </c>
      <c r="B178" s="138" t="s">
        <v>2324</v>
      </c>
      <c r="C178" s="131" t="s">
        <v>2668</v>
      </c>
      <c r="D178" s="158" t="s">
        <v>2669</v>
      </c>
      <c r="E178" s="140"/>
      <c r="F178" s="132">
        <f>ROUND(F180,2)</f>
        <v>0</v>
      </c>
      <c r="G178" s="307" t="s">
        <v>1512</v>
      </c>
      <c r="H178" s="307"/>
      <c r="I178" s="141"/>
    </row>
    <row r="179" spans="1:9" x14ac:dyDescent="0.25">
      <c r="A179" s="192">
        <v>219</v>
      </c>
      <c r="B179" s="138" t="s">
        <v>2324</v>
      </c>
      <c r="C179" s="131" t="s">
        <v>2670</v>
      </c>
      <c r="D179" s="158" t="str">
        <f>D203</f>
        <v>PODATKOVNO OMREŽJE WAN / LAN</v>
      </c>
      <c r="E179" s="159"/>
      <c r="F179" s="132">
        <f>ROUND(F203,2)</f>
        <v>0</v>
      </c>
      <c r="G179" s="308" t="s">
        <v>1512</v>
      </c>
      <c r="H179" s="308"/>
      <c r="I179" s="175"/>
    </row>
    <row r="180" spans="1:9" x14ac:dyDescent="0.25">
      <c r="A180" s="192">
        <v>220</v>
      </c>
      <c r="B180" s="142" t="s">
        <v>2324</v>
      </c>
      <c r="C180" s="101" t="s">
        <v>2668</v>
      </c>
      <c r="D180" s="102" t="s">
        <v>2669</v>
      </c>
      <c r="E180" s="143"/>
      <c r="F180" s="104">
        <f>ROUND(SUM(I181:I202),2)</f>
        <v>0</v>
      </c>
      <c r="G180" s="309" t="s">
        <v>1512</v>
      </c>
      <c r="H180" s="309"/>
      <c r="I180" s="79"/>
    </row>
    <row r="181" spans="1:9" ht="30" customHeight="1" x14ac:dyDescent="0.25">
      <c r="A181" s="192">
        <v>221</v>
      </c>
      <c r="B181" s="297" t="s">
        <v>2324</v>
      </c>
      <c r="C181" s="316" t="s">
        <v>2671</v>
      </c>
      <c r="D181" s="310" t="s">
        <v>2672</v>
      </c>
      <c r="E181" s="310"/>
      <c r="F181" s="145" t="s">
        <v>1518</v>
      </c>
      <c r="G181" s="317" t="s">
        <v>1512</v>
      </c>
      <c r="H181" s="317"/>
      <c r="I181" s="112"/>
    </row>
    <row r="182" spans="1:9" x14ac:dyDescent="0.25">
      <c r="A182" s="192">
        <v>222</v>
      </c>
      <c r="B182" s="297" t="s">
        <v>2324</v>
      </c>
      <c r="C182" s="316" t="s">
        <v>2673</v>
      </c>
      <c r="D182" s="310" t="s">
        <v>2674</v>
      </c>
      <c r="E182" s="310"/>
      <c r="F182" s="145" t="s">
        <v>1518</v>
      </c>
      <c r="G182" s="317" t="s">
        <v>2442</v>
      </c>
      <c r="H182" s="317"/>
      <c r="I182" s="112"/>
    </row>
    <row r="183" spans="1:9" ht="95.1" customHeight="1" x14ac:dyDescent="0.25">
      <c r="A183" s="192">
        <v>223</v>
      </c>
      <c r="B183" s="297" t="s">
        <v>2324</v>
      </c>
      <c r="C183" s="316" t="s">
        <v>2675</v>
      </c>
      <c r="D183" s="310" t="s">
        <v>2676</v>
      </c>
      <c r="E183" s="310"/>
      <c r="F183" s="145" t="s">
        <v>21</v>
      </c>
      <c r="G183" s="312">
        <v>1</v>
      </c>
      <c r="H183" s="49"/>
      <c r="I183" s="112">
        <f>ROUND(Tabela12[[#This Row],[Količina]]*Tabela12[[#This Row],[cena/EM]],2)</f>
        <v>0</v>
      </c>
    </row>
    <row r="184" spans="1:9" ht="72.599999999999994" customHeight="1" x14ac:dyDescent="0.25">
      <c r="A184" s="192">
        <v>224</v>
      </c>
      <c r="B184" s="297" t="s">
        <v>2324</v>
      </c>
      <c r="C184" s="316" t="s">
        <v>2677</v>
      </c>
      <c r="D184" s="310" t="s">
        <v>2678</v>
      </c>
      <c r="E184" s="310"/>
      <c r="F184" s="145" t="s">
        <v>21</v>
      </c>
      <c r="G184" s="312">
        <v>1</v>
      </c>
      <c r="H184" s="49"/>
      <c r="I184" s="112">
        <f>ROUND(Tabela12[[#This Row],[Količina]]*Tabela12[[#This Row],[cena/EM]],2)</f>
        <v>0</v>
      </c>
    </row>
    <row r="185" spans="1:9" ht="125.1" customHeight="1" x14ac:dyDescent="0.25">
      <c r="A185" s="192">
        <v>225</v>
      </c>
      <c r="B185" s="297" t="s">
        <v>2324</v>
      </c>
      <c r="C185" s="316" t="s">
        <v>2679</v>
      </c>
      <c r="D185" s="310" t="s">
        <v>2680</v>
      </c>
      <c r="E185" s="310"/>
      <c r="F185" s="145" t="s">
        <v>21</v>
      </c>
      <c r="G185" s="312">
        <v>1</v>
      </c>
      <c r="H185" s="49"/>
      <c r="I185" s="112">
        <f>ROUND(Tabela12[[#This Row],[Količina]]*Tabela12[[#This Row],[cena/EM]],2)</f>
        <v>0</v>
      </c>
    </row>
    <row r="186" spans="1:9" ht="110.1" customHeight="1" x14ac:dyDescent="0.25">
      <c r="A186" s="192">
        <v>226</v>
      </c>
      <c r="B186" s="297" t="s">
        <v>2324</v>
      </c>
      <c r="C186" s="316" t="s">
        <v>2681</v>
      </c>
      <c r="D186" s="310" t="s">
        <v>2682</v>
      </c>
      <c r="E186" s="310"/>
      <c r="F186" s="145" t="s">
        <v>21</v>
      </c>
      <c r="G186" s="312">
        <v>1</v>
      </c>
      <c r="H186" s="49"/>
      <c r="I186" s="112">
        <f>ROUND(Tabela12[[#This Row],[Količina]]*Tabela12[[#This Row],[cena/EM]],2)</f>
        <v>0</v>
      </c>
    </row>
    <row r="187" spans="1:9" ht="60" customHeight="1" x14ac:dyDescent="0.25">
      <c r="A187" s="192">
        <v>227</v>
      </c>
      <c r="B187" s="297" t="s">
        <v>2324</v>
      </c>
      <c r="C187" s="316" t="s">
        <v>2683</v>
      </c>
      <c r="D187" s="310" t="s">
        <v>2684</v>
      </c>
      <c r="E187" s="310"/>
      <c r="F187" s="145" t="s">
        <v>21</v>
      </c>
      <c r="G187" s="312">
        <v>2</v>
      </c>
      <c r="H187" s="49"/>
      <c r="I187" s="112">
        <f>ROUND(Tabela12[[#This Row],[Količina]]*Tabela12[[#This Row],[cena/EM]],2)</f>
        <v>0</v>
      </c>
    </row>
    <row r="188" spans="1:9" ht="30" customHeight="1" x14ac:dyDescent="0.25">
      <c r="A188" s="192">
        <v>228</v>
      </c>
      <c r="B188" s="297" t="s">
        <v>2324</v>
      </c>
      <c r="C188" s="316" t="s">
        <v>2685</v>
      </c>
      <c r="D188" s="310" t="s">
        <v>2686</v>
      </c>
      <c r="E188" s="310"/>
      <c r="F188" s="145" t="s">
        <v>21</v>
      </c>
      <c r="G188" s="312">
        <v>4</v>
      </c>
      <c r="H188" s="49"/>
      <c r="I188" s="112">
        <f>ROUND(Tabela12[[#This Row],[Količina]]*Tabela12[[#This Row],[cena/EM]],2)</f>
        <v>0</v>
      </c>
    </row>
    <row r="189" spans="1:9" ht="30" customHeight="1" x14ac:dyDescent="0.25">
      <c r="A189" s="192">
        <v>229</v>
      </c>
      <c r="B189" s="297" t="s">
        <v>2324</v>
      </c>
      <c r="C189" s="316" t="s">
        <v>2687</v>
      </c>
      <c r="D189" s="310" t="s">
        <v>2688</v>
      </c>
      <c r="E189" s="310"/>
      <c r="F189" s="145" t="s">
        <v>21</v>
      </c>
      <c r="G189" s="312">
        <v>4</v>
      </c>
      <c r="H189" s="49"/>
      <c r="I189" s="112">
        <f>ROUND(Tabela12[[#This Row],[Količina]]*Tabela12[[#This Row],[cena/EM]],2)</f>
        <v>0</v>
      </c>
    </row>
    <row r="190" spans="1:9" ht="30" customHeight="1" x14ac:dyDescent="0.25">
      <c r="A190" s="192">
        <v>230</v>
      </c>
      <c r="B190" s="297" t="s">
        <v>2324</v>
      </c>
      <c r="C190" s="316" t="s">
        <v>2689</v>
      </c>
      <c r="D190" s="310" t="s">
        <v>2690</v>
      </c>
      <c r="E190" s="310"/>
      <c r="F190" s="145" t="s">
        <v>21</v>
      </c>
      <c r="G190" s="312">
        <v>3</v>
      </c>
      <c r="H190" s="49"/>
      <c r="I190" s="112">
        <f>ROUND(Tabela12[[#This Row],[Količina]]*Tabela12[[#This Row],[cena/EM]],2)</f>
        <v>0</v>
      </c>
    </row>
    <row r="191" spans="1:9" x14ac:dyDescent="0.25">
      <c r="A191" s="192">
        <v>231</v>
      </c>
      <c r="B191" s="297" t="s">
        <v>2324</v>
      </c>
      <c r="C191" s="316" t="s">
        <v>2691</v>
      </c>
      <c r="D191" s="310" t="s">
        <v>2692</v>
      </c>
      <c r="E191" s="310"/>
      <c r="F191" s="145" t="s">
        <v>21</v>
      </c>
      <c r="G191" s="312">
        <v>4</v>
      </c>
      <c r="H191" s="49"/>
      <c r="I191" s="112">
        <f>ROUND(Tabela12[[#This Row],[Količina]]*Tabela12[[#This Row],[cena/EM]],2)</f>
        <v>0</v>
      </c>
    </row>
    <row r="192" spans="1:9" x14ac:dyDescent="0.25">
      <c r="A192" s="192">
        <v>232</v>
      </c>
      <c r="B192" s="297" t="s">
        <v>2324</v>
      </c>
      <c r="C192" s="316" t="s">
        <v>2693</v>
      </c>
      <c r="D192" s="310" t="s">
        <v>2694</v>
      </c>
      <c r="E192" s="310"/>
      <c r="F192" s="145" t="s">
        <v>21</v>
      </c>
      <c r="G192" s="312">
        <v>10</v>
      </c>
      <c r="H192" s="49"/>
      <c r="I192" s="112">
        <f>ROUND(Tabela12[[#This Row],[Količina]]*Tabela12[[#This Row],[cena/EM]],2)</f>
        <v>0</v>
      </c>
    </row>
    <row r="193" spans="1:9" x14ac:dyDescent="0.25">
      <c r="A193" s="192">
        <v>233</v>
      </c>
      <c r="B193" s="297" t="s">
        <v>2324</v>
      </c>
      <c r="C193" s="316" t="s">
        <v>2695</v>
      </c>
      <c r="D193" s="310" t="s">
        <v>2696</v>
      </c>
      <c r="E193" s="310"/>
      <c r="F193" s="145" t="s">
        <v>21</v>
      </c>
      <c r="G193" s="312">
        <v>2</v>
      </c>
      <c r="H193" s="49"/>
      <c r="I193" s="112">
        <f>ROUND(Tabela12[[#This Row],[Količina]]*Tabela12[[#This Row],[cena/EM]],2)</f>
        <v>0</v>
      </c>
    </row>
    <row r="194" spans="1:9" ht="30" customHeight="1" x14ac:dyDescent="0.25">
      <c r="A194" s="192">
        <v>234</v>
      </c>
      <c r="B194" s="297" t="s">
        <v>2324</v>
      </c>
      <c r="C194" s="316" t="s">
        <v>2697</v>
      </c>
      <c r="D194" s="310" t="s">
        <v>2698</v>
      </c>
      <c r="E194" s="310" t="s">
        <v>2699</v>
      </c>
      <c r="F194" s="145" t="s">
        <v>21</v>
      </c>
      <c r="G194" s="312">
        <v>2</v>
      </c>
      <c r="H194" s="49"/>
      <c r="I194" s="112">
        <f>ROUND(Tabela12[[#This Row],[Količina]]*Tabela12[[#This Row],[cena/EM]],2)</f>
        <v>0</v>
      </c>
    </row>
    <row r="195" spans="1:9" x14ac:dyDescent="0.25">
      <c r="A195" s="192">
        <v>235</v>
      </c>
      <c r="B195" s="297" t="s">
        <v>2324</v>
      </c>
      <c r="C195" s="316" t="s">
        <v>2700</v>
      </c>
      <c r="D195" s="310" t="s">
        <v>2701</v>
      </c>
      <c r="E195" s="310" t="s">
        <v>2702</v>
      </c>
      <c r="F195" s="145" t="s">
        <v>21</v>
      </c>
      <c r="G195" s="312">
        <v>4</v>
      </c>
      <c r="H195" s="49"/>
      <c r="I195" s="112">
        <f>ROUND(Tabela12[[#This Row],[Količina]]*Tabela12[[#This Row],[cena/EM]],2)</f>
        <v>0</v>
      </c>
    </row>
    <row r="196" spans="1:9" ht="42" customHeight="1" x14ac:dyDescent="0.25">
      <c r="A196" s="192">
        <v>236</v>
      </c>
      <c r="B196" s="297" t="s">
        <v>2324</v>
      </c>
      <c r="C196" s="316" t="s">
        <v>2703</v>
      </c>
      <c r="D196" s="310" t="s">
        <v>2704</v>
      </c>
      <c r="E196" s="310"/>
      <c r="F196" s="145" t="s">
        <v>1043</v>
      </c>
      <c r="G196" s="312">
        <v>3</v>
      </c>
      <c r="H196" s="49"/>
      <c r="I196" s="112">
        <f>ROUND(Tabela12[[#This Row],[Količina]]*Tabela12[[#This Row],[cena/EM]],2)</f>
        <v>0</v>
      </c>
    </row>
    <row r="197" spans="1:9" x14ac:dyDescent="0.25">
      <c r="A197" s="192">
        <v>237</v>
      </c>
      <c r="B197" s="297" t="s">
        <v>2324</v>
      </c>
      <c r="C197" s="316" t="s">
        <v>2705</v>
      </c>
      <c r="D197" s="310" t="s">
        <v>2706</v>
      </c>
      <c r="E197" s="310"/>
      <c r="F197" s="145" t="s">
        <v>21</v>
      </c>
      <c r="G197" s="312">
        <v>9</v>
      </c>
      <c r="H197" s="49"/>
      <c r="I197" s="112">
        <f>ROUND(Tabela12[[#This Row],[Količina]]*Tabela12[[#This Row],[cena/EM]],2)</f>
        <v>0</v>
      </c>
    </row>
    <row r="198" spans="1:9" x14ac:dyDescent="0.25">
      <c r="A198" s="192">
        <v>238</v>
      </c>
      <c r="B198" s="297" t="s">
        <v>2324</v>
      </c>
      <c r="C198" s="316" t="s">
        <v>2707</v>
      </c>
      <c r="D198" s="310" t="s">
        <v>2708</v>
      </c>
      <c r="E198" s="310"/>
      <c r="F198" s="145" t="s">
        <v>21</v>
      </c>
      <c r="G198" s="312">
        <v>3</v>
      </c>
      <c r="H198" s="49"/>
      <c r="I198" s="112">
        <f>ROUND(Tabela12[[#This Row],[Količina]]*Tabela12[[#This Row],[cena/EM]],2)</f>
        <v>0</v>
      </c>
    </row>
    <row r="199" spans="1:9" x14ac:dyDescent="0.25">
      <c r="A199" s="192">
        <v>239</v>
      </c>
      <c r="B199" s="297" t="s">
        <v>2324</v>
      </c>
      <c r="C199" s="316" t="s">
        <v>2709</v>
      </c>
      <c r="D199" s="310" t="s">
        <v>2710</v>
      </c>
      <c r="E199" s="310"/>
      <c r="F199" s="145" t="s">
        <v>21</v>
      </c>
      <c r="G199" s="312">
        <v>3</v>
      </c>
      <c r="H199" s="49"/>
      <c r="I199" s="112">
        <f>ROUND(Tabela12[[#This Row],[Količina]]*Tabela12[[#This Row],[cena/EM]],2)</f>
        <v>0</v>
      </c>
    </row>
    <row r="200" spans="1:9" x14ac:dyDescent="0.25">
      <c r="A200" s="192">
        <v>240</v>
      </c>
      <c r="B200" s="297" t="s">
        <v>2324</v>
      </c>
      <c r="C200" s="316" t="s">
        <v>2711</v>
      </c>
      <c r="D200" s="310" t="s">
        <v>2712</v>
      </c>
      <c r="E200" s="310"/>
      <c r="F200" s="145" t="s">
        <v>21</v>
      </c>
      <c r="G200" s="312">
        <v>2</v>
      </c>
      <c r="H200" s="49"/>
      <c r="I200" s="112">
        <f>ROUND(Tabela12[[#This Row],[Količina]]*Tabela12[[#This Row],[cena/EM]],2)</f>
        <v>0</v>
      </c>
    </row>
    <row r="201" spans="1:9" x14ac:dyDescent="0.25">
      <c r="A201" s="192">
        <v>241</v>
      </c>
      <c r="B201" s="297" t="s">
        <v>2324</v>
      </c>
      <c r="C201" s="316" t="s">
        <v>2713</v>
      </c>
      <c r="D201" s="310" t="s">
        <v>2714</v>
      </c>
      <c r="E201" s="310"/>
      <c r="F201" s="311" t="s">
        <v>21</v>
      </c>
      <c r="G201" s="312">
        <v>1</v>
      </c>
      <c r="H201" s="49"/>
      <c r="I201" s="112">
        <f>ROUND(Tabela12[[#This Row],[Količina]]*Tabela12[[#This Row],[cena/EM]],2)</f>
        <v>0</v>
      </c>
    </row>
    <row r="202" spans="1:9" ht="30" customHeight="1" x14ac:dyDescent="0.25">
      <c r="A202" s="192">
        <v>242</v>
      </c>
      <c r="B202" s="297" t="s">
        <v>2324</v>
      </c>
      <c r="C202" s="316" t="s">
        <v>2715</v>
      </c>
      <c r="D202" s="310" t="s">
        <v>2716</v>
      </c>
      <c r="E202" s="310"/>
      <c r="F202" s="145" t="s">
        <v>21</v>
      </c>
      <c r="G202" s="312">
        <v>1</v>
      </c>
      <c r="H202" s="49"/>
      <c r="I202" s="112">
        <f>ROUND(Tabela12[[#This Row],[Količina]]*Tabela12[[#This Row],[cena/EM]],2)</f>
        <v>0</v>
      </c>
    </row>
    <row r="203" spans="1:9" x14ac:dyDescent="0.25">
      <c r="A203" s="192">
        <v>243</v>
      </c>
      <c r="B203" s="142" t="s">
        <v>2324</v>
      </c>
      <c r="C203" s="101" t="s">
        <v>2670</v>
      </c>
      <c r="D203" s="102" t="s">
        <v>2717</v>
      </c>
      <c r="E203" s="143"/>
      <c r="F203" s="104">
        <f>ROUND(SUM(I204:I208),2)</f>
        <v>0</v>
      </c>
      <c r="G203" s="309" t="s">
        <v>1512</v>
      </c>
      <c r="H203" s="309"/>
      <c r="I203" s="79"/>
    </row>
    <row r="204" spans="1:9" ht="42" customHeight="1" x14ac:dyDescent="0.25">
      <c r="A204" s="192">
        <v>244</v>
      </c>
      <c r="B204" s="297" t="s">
        <v>2324</v>
      </c>
      <c r="C204" s="316" t="s">
        <v>2718</v>
      </c>
      <c r="D204" s="310" t="s">
        <v>2719</v>
      </c>
      <c r="E204" s="310"/>
      <c r="F204" s="145" t="s">
        <v>21</v>
      </c>
      <c r="G204" s="312">
        <v>1</v>
      </c>
      <c r="H204" s="49"/>
      <c r="I204" s="112">
        <f>ROUND(Tabela12[[#This Row],[Količina]]*Tabela12[[#This Row],[cena/EM]],2)</f>
        <v>0</v>
      </c>
    </row>
    <row r="205" spans="1:9" x14ac:dyDescent="0.25">
      <c r="A205" s="192">
        <v>245</v>
      </c>
      <c r="B205" s="297" t="s">
        <v>2324</v>
      </c>
      <c r="C205" s="316" t="s">
        <v>2720</v>
      </c>
      <c r="D205" s="310" t="s">
        <v>2721</v>
      </c>
      <c r="E205" s="310"/>
      <c r="F205" s="145" t="s">
        <v>21</v>
      </c>
      <c r="G205" s="312">
        <v>3</v>
      </c>
      <c r="H205" s="49"/>
      <c r="I205" s="112">
        <f>ROUND(Tabela12[[#This Row],[Količina]]*Tabela12[[#This Row],[cena/EM]],2)</f>
        <v>0</v>
      </c>
    </row>
    <row r="206" spans="1:9" x14ac:dyDescent="0.25">
      <c r="A206" s="192">
        <v>246</v>
      </c>
      <c r="B206" s="297" t="s">
        <v>2324</v>
      </c>
      <c r="C206" s="316" t="s">
        <v>2722</v>
      </c>
      <c r="D206" s="310" t="s">
        <v>2706</v>
      </c>
      <c r="E206" s="310"/>
      <c r="F206" s="145" t="s">
        <v>21</v>
      </c>
      <c r="G206" s="312">
        <v>1</v>
      </c>
      <c r="H206" s="49"/>
      <c r="I206" s="112">
        <f>ROUND(Tabela12[[#This Row],[Količina]]*Tabela12[[#This Row],[cena/EM]],2)</f>
        <v>0</v>
      </c>
    </row>
    <row r="207" spans="1:9" x14ac:dyDescent="0.25">
      <c r="A207" s="192">
        <v>247</v>
      </c>
      <c r="B207" s="297" t="s">
        <v>2324</v>
      </c>
      <c r="C207" s="316" t="s">
        <v>2723</v>
      </c>
      <c r="D207" s="310" t="s">
        <v>2712</v>
      </c>
      <c r="E207" s="310"/>
      <c r="F207" s="145" t="s">
        <v>21</v>
      </c>
      <c r="G207" s="312">
        <v>2</v>
      </c>
      <c r="H207" s="49"/>
      <c r="I207" s="112">
        <f>ROUND(Tabela12[[#This Row],[Količina]]*Tabela12[[#This Row],[cena/EM]],2)</f>
        <v>0</v>
      </c>
    </row>
    <row r="208" spans="1:9" x14ac:dyDescent="0.25">
      <c r="A208" s="192">
        <v>248</v>
      </c>
      <c r="B208" s="297" t="s">
        <v>2324</v>
      </c>
      <c r="C208" s="316" t="s">
        <v>2724</v>
      </c>
      <c r="D208" s="310" t="s">
        <v>2714</v>
      </c>
      <c r="E208" s="310"/>
      <c r="F208" s="311" t="s">
        <v>21</v>
      </c>
      <c r="G208" s="312">
        <v>1</v>
      </c>
      <c r="H208" s="49"/>
      <c r="I208" s="112">
        <f>ROUND(Tabela12[[#This Row],[Količina]]*Tabela12[[#This Row],[cena/EM]],2)</f>
        <v>0</v>
      </c>
    </row>
    <row r="209" spans="1:9" x14ac:dyDescent="0.25">
      <c r="A209" s="192">
        <v>249</v>
      </c>
      <c r="B209" s="137" t="s">
        <v>2324</v>
      </c>
      <c r="C209" s="61" t="s">
        <v>2725</v>
      </c>
      <c r="D209" s="97" t="s">
        <v>3482</v>
      </c>
      <c r="E209" s="98"/>
      <c r="F209" s="62">
        <f>ROUND(SUM(F210:F210),2)</f>
        <v>0</v>
      </c>
      <c r="G209" s="306" t="s">
        <v>1512</v>
      </c>
      <c r="H209" s="306"/>
      <c r="I209" s="99"/>
    </row>
    <row r="210" spans="1:9" x14ac:dyDescent="0.25">
      <c r="A210" s="192">
        <v>251</v>
      </c>
      <c r="B210" s="138" t="s">
        <v>2324</v>
      </c>
      <c r="C210" s="131" t="s">
        <v>2726</v>
      </c>
      <c r="D210" s="158" t="s">
        <v>2727</v>
      </c>
      <c r="E210" s="159"/>
      <c r="F210" s="132">
        <f>ROUND(F211,2)</f>
        <v>0</v>
      </c>
      <c r="G210" s="308" t="s">
        <v>1512</v>
      </c>
      <c r="H210" s="308"/>
      <c r="I210" s="175"/>
    </row>
    <row r="211" spans="1:9" x14ac:dyDescent="0.25">
      <c r="A211" s="192">
        <v>255</v>
      </c>
      <c r="B211" s="142" t="s">
        <v>2324</v>
      </c>
      <c r="C211" s="101" t="s">
        <v>2726</v>
      </c>
      <c r="D211" s="102" t="s">
        <v>2727</v>
      </c>
      <c r="E211" s="143"/>
      <c r="F211" s="104">
        <f>ROUND(SUM(I212:I214),2)</f>
        <v>0</v>
      </c>
      <c r="G211" s="309" t="s">
        <v>1512</v>
      </c>
      <c r="H211" s="309"/>
      <c r="I211" s="79"/>
    </row>
    <row r="212" spans="1:9" x14ac:dyDescent="0.25">
      <c r="A212" s="192">
        <v>256</v>
      </c>
      <c r="B212" s="297" t="s">
        <v>2324</v>
      </c>
      <c r="C212" s="316" t="s">
        <v>2728</v>
      </c>
      <c r="D212" s="310" t="s">
        <v>2729</v>
      </c>
      <c r="E212" s="310" t="s">
        <v>2730</v>
      </c>
      <c r="F212" s="145" t="s">
        <v>21</v>
      </c>
      <c r="G212" s="312">
        <v>3</v>
      </c>
      <c r="H212" s="49"/>
      <c r="I212" s="112">
        <f>ROUND(Tabela12[[#This Row],[Količina]]*Tabela12[[#This Row],[cena/EM]],2)</f>
        <v>0</v>
      </c>
    </row>
    <row r="213" spans="1:9" x14ac:dyDescent="0.25">
      <c r="A213" s="192">
        <v>257</v>
      </c>
      <c r="B213" s="297" t="s">
        <v>2324</v>
      </c>
      <c r="C213" s="316" t="s">
        <v>2731</v>
      </c>
      <c r="D213" s="310" t="s">
        <v>2732</v>
      </c>
      <c r="E213" s="310" t="s">
        <v>2733</v>
      </c>
      <c r="F213" s="145" t="s">
        <v>21</v>
      </c>
      <c r="G213" s="312">
        <v>1</v>
      </c>
      <c r="H213" s="49"/>
      <c r="I213" s="112">
        <f>ROUND(Tabela12[[#This Row],[Količina]]*Tabela12[[#This Row],[cena/EM]],2)</f>
        <v>0</v>
      </c>
    </row>
    <row r="214" spans="1:9" x14ac:dyDescent="0.25">
      <c r="A214" s="192">
        <v>258</v>
      </c>
      <c r="B214" s="297"/>
      <c r="C214" s="316" t="s">
        <v>2734</v>
      </c>
      <c r="D214" s="310" t="s">
        <v>2735</v>
      </c>
      <c r="E214" s="310"/>
      <c r="F214" s="145" t="s">
        <v>21</v>
      </c>
      <c r="G214" s="312">
        <v>1</v>
      </c>
      <c r="H214" s="49"/>
      <c r="I214" s="112">
        <f>ROUND(Tabela12[[#This Row],[Količina]]*Tabela12[[#This Row],[cena/EM]],2)</f>
        <v>0</v>
      </c>
    </row>
    <row r="215" spans="1:9" x14ac:dyDescent="0.25">
      <c r="A215" s="192">
        <v>259</v>
      </c>
      <c r="B215" s="137" t="s">
        <v>2324</v>
      </c>
      <c r="C215" s="61" t="s">
        <v>2736</v>
      </c>
      <c r="D215" s="97" t="s">
        <v>2737</v>
      </c>
      <c r="E215" s="98"/>
      <c r="F215" s="62">
        <f>ROUND(SUM(F216),2)</f>
        <v>0</v>
      </c>
      <c r="G215" s="306" t="s">
        <v>1512</v>
      </c>
      <c r="H215" s="306"/>
      <c r="I215" s="99"/>
    </row>
    <row r="216" spans="1:9" x14ac:dyDescent="0.25">
      <c r="A216" s="192">
        <v>260</v>
      </c>
      <c r="B216" s="138" t="s">
        <v>2324</v>
      </c>
      <c r="C216" s="131" t="s">
        <v>2738</v>
      </c>
      <c r="D216" s="158" t="s">
        <v>2737</v>
      </c>
      <c r="E216" s="159"/>
      <c r="F216" s="132">
        <f>ROUND(F217,2)</f>
        <v>0</v>
      </c>
      <c r="G216" s="308" t="s">
        <v>1512</v>
      </c>
      <c r="H216" s="308"/>
      <c r="I216" s="175"/>
    </row>
    <row r="217" spans="1:9" x14ac:dyDescent="0.25">
      <c r="A217" s="192">
        <v>261</v>
      </c>
      <c r="B217" s="142" t="s">
        <v>2324</v>
      </c>
      <c r="C217" s="101" t="s">
        <v>2738</v>
      </c>
      <c r="D217" s="102" t="s">
        <v>2737</v>
      </c>
      <c r="E217" s="143"/>
      <c r="F217" s="104">
        <f>ROUND(SUM(I218:I231),2)</f>
        <v>0</v>
      </c>
      <c r="G217" s="322" t="s">
        <v>1512</v>
      </c>
      <c r="H217" s="322"/>
      <c r="I217" s="149"/>
    </row>
    <row r="218" spans="1:9" ht="30" customHeight="1" x14ac:dyDescent="0.25">
      <c r="A218" s="192">
        <v>262</v>
      </c>
      <c r="B218" s="297" t="s">
        <v>2324</v>
      </c>
      <c r="C218" s="316" t="s">
        <v>2739</v>
      </c>
      <c r="D218" s="310" t="s">
        <v>2740</v>
      </c>
      <c r="E218" s="310" t="s">
        <v>2741</v>
      </c>
      <c r="F218" s="145" t="s">
        <v>21</v>
      </c>
      <c r="G218" s="312">
        <v>1</v>
      </c>
      <c r="H218" s="49"/>
      <c r="I218" s="112">
        <f>ROUND(Tabela12[[#This Row],[Količina]]*Tabela12[[#This Row],[cena/EM]],2)</f>
        <v>0</v>
      </c>
    </row>
    <row r="219" spans="1:9" ht="30" customHeight="1" x14ac:dyDescent="0.25">
      <c r="A219" s="192">
        <v>263</v>
      </c>
      <c r="B219" s="297" t="s">
        <v>2324</v>
      </c>
      <c r="C219" s="316" t="s">
        <v>2742</v>
      </c>
      <c r="D219" s="310" t="s">
        <v>2743</v>
      </c>
      <c r="E219" s="310"/>
      <c r="F219" s="145" t="s">
        <v>24</v>
      </c>
      <c r="G219" s="312">
        <v>1</v>
      </c>
      <c r="H219" s="49"/>
      <c r="I219" s="112">
        <f>ROUND(Tabela12[[#This Row],[Količina]]*Tabela12[[#This Row],[cena/EM]],2)</f>
        <v>0</v>
      </c>
    </row>
    <row r="220" spans="1:9" ht="42" customHeight="1" x14ac:dyDescent="0.25">
      <c r="A220" s="192">
        <v>264</v>
      </c>
      <c r="B220" s="297" t="s">
        <v>2324</v>
      </c>
      <c r="C220" s="316" t="s">
        <v>2744</v>
      </c>
      <c r="D220" s="310" t="s">
        <v>2745</v>
      </c>
      <c r="E220" s="310"/>
      <c r="F220" s="145" t="s">
        <v>21</v>
      </c>
      <c r="G220" s="312">
        <v>1</v>
      </c>
      <c r="H220" s="49"/>
      <c r="I220" s="112">
        <f>ROUND(Tabela12[[#This Row],[Količina]]*Tabela12[[#This Row],[cena/EM]],2)</f>
        <v>0</v>
      </c>
    </row>
    <row r="221" spans="1:9" ht="42" customHeight="1" x14ac:dyDescent="0.25">
      <c r="A221" s="192">
        <v>265</v>
      </c>
      <c r="B221" s="297" t="s">
        <v>2324</v>
      </c>
      <c r="C221" s="316" t="s">
        <v>2746</v>
      </c>
      <c r="D221" s="310" t="s">
        <v>2747</v>
      </c>
      <c r="E221" s="310"/>
      <c r="F221" s="145" t="s">
        <v>21</v>
      </c>
      <c r="G221" s="312">
        <v>1</v>
      </c>
      <c r="H221" s="49"/>
      <c r="I221" s="112">
        <f>ROUND(Tabela12[[#This Row],[Količina]]*Tabela12[[#This Row],[cena/EM]],2)</f>
        <v>0</v>
      </c>
    </row>
    <row r="222" spans="1:9" ht="223.9" customHeight="1" x14ac:dyDescent="0.25">
      <c r="A222" s="192">
        <v>266</v>
      </c>
      <c r="B222" s="297" t="s">
        <v>2324</v>
      </c>
      <c r="C222" s="316" t="s">
        <v>2748</v>
      </c>
      <c r="D222" s="310" t="s">
        <v>2749</v>
      </c>
      <c r="E222" s="310" t="s">
        <v>2750</v>
      </c>
      <c r="F222" s="145" t="s">
        <v>21</v>
      </c>
      <c r="G222" s="312">
        <v>1</v>
      </c>
      <c r="H222" s="49"/>
      <c r="I222" s="112">
        <f>ROUND(Tabela12[[#This Row],[Količina]]*Tabela12[[#This Row],[cena/EM]],2)</f>
        <v>0</v>
      </c>
    </row>
    <row r="223" spans="1:9" ht="99" customHeight="1" x14ac:dyDescent="0.25">
      <c r="A223" s="192">
        <v>267</v>
      </c>
      <c r="B223" s="297" t="s">
        <v>2324</v>
      </c>
      <c r="C223" s="316" t="s">
        <v>2751</v>
      </c>
      <c r="D223" s="310" t="s">
        <v>2752</v>
      </c>
      <c r="E223" s="310" t="s">
        <v>2753</v>
      </c>
      <c r="F223" s="145" t="s">
        <v>21</v>
      </c>
      <c r="G223" s="312">
        <v>1</v>
      </c>
      <c r="H223" s="49"/>
      <c r="I223" s="112">
        <f>ROUND(Tabela12[[#This Row],[Količina]]*Tabela12[[#This Row],[cena/EM]],2)</f>
        <v>0</v>
      </c>
    </row>
    <row r="224" spans="1:9" x14ac:dyDescent="0.25">
      <c r="A224" s="192">
        <v>268</v>
      </c>
      <c r="B224" s="297" t="s">
        <v>2324</v>
      </c>
      <c r="C224" s="316" t="s">
        <v>2754</v>
      </c>
      <c r="D224" s="310" t="s">
        <v>2755</v>
      </c>
      <c r="E224" s="310"/>
      <c r="F224" s="145" t="s">
        <v>1043</v>
      </c>
      <c r="G224" s="312">
        <v>60</v>
      </c>
      <c r="H224" s="49"/>
      <c r="I224" s="112">
        <f>ROUND(Tabela12[[#This Row],[Količina]]*Tabela12[[#This Row],[cena/EM]],2)</f>
        <v>0</v>
      </c>
    </row>
    <row r="225" spans="1:9" x14ac:dyDescent="0.25">
      <c r="A225" s="192">
        <v>269</v>
      </c>
      <c r="B225" s="297" t="s">
        <v>2324</v>
      </c>
      <c r="C225" s="316" t="s">
        <v>2756</v>
      </c>
      <c r="D225" s="310" t="s">
        <v>2757</v>
      </c>
      <c r="E225" s="310"/>
      <c r="F225" s="145" t="s">
        <v>1043</v>
      </c>
      <c r="G225" s="312">
        <v>20</v>
      </c>
      <c r="H225" s="49"/>
      <c r="I225" s="112">
        <f>ROUND(Tabela12[[#This Row],[Količina]]*Tabela12[[#This Row],[cena/EM]],2)</f>
        <v>0</v>
      </c>
    </row>
    <row r="226" spans="1:9" x14ac:dyDescent="0.25">
      <c r="A226" s="192">
        <v>270</v>
      </c>
      <c r="B226" s="297" t="s">
        <v>2324</v>
      </c>
      <c r="C226" s="316" t="s">
        <v>2758</v>
      </c>
      <c r="D226" s="310" t="s">
        <v>2759</v>
      </c>
      <c r="E226" s="310"/>
      <c r="F226" s="145" t="s">
        <v>1043</v>
      </c>
      <c r="G226" s="312">
        <v>20</v>
      </c>
      <c r="H226" s="49"/>
      <c r="I226" s="112">
        <f>ROUND(Tabela12[[#This Row],[Količina]]*Tabela12[[#This Row],[cena/EM]],2)</f>
        <v>0</v>
      </c>
    </row>
    <row r="227" spans="1:9" x14ac:dyDescent="0.25">
      <c r="A227" s="192">
        <v>271</v>
      </c>
      <c r="B227" s="297"/>
      <c r="C227" s="316" t="s">
        <v>2760</v>
      </c>
      <c r="D227" s="310" t="s">
        <v>2761</v>
      </c>
      <c r="E227" s="310"/>
      <c r="F227" s="311" t="s">
        <v>21</v>
      </c>
      <c r="G227" s="312">
        <v>34</v>
      </c>
      <c r="H227" s="49"/>
      <c r="I227" s="112">
        <f>ROUND(Tabela12[[#This Row],[Količina]]*Tabela12[[#This Row],[cena/EM]],2)</f>
        <v>0</v>
      </c>
    </row>
    <row r="228" spans="1:9" ht="42" customHeight="1" x14ac:dyDescent="0.25">
      <c r="A228" s="192">
        <v>272</v>
      </c>
      <c r="B228" s="297" t="s">
        <v>2324</v>
      </c>
      <c r="C228" s="316" t="s">
        <v>2762</v>
      </c>
      <c r="D228" s="310" t="s">
        <v>2763</v>
      </c>
      <c r="E228" s="310"/>
      <c r="F228" s="145" t="s">
        <v>1043</v>
      </c>
      <c r="G228" s="312">
        <v>50</v>
      </c>
      <c r="H228" s="49"/>
      <c r="I228" s="112">
        <f>ROUND(Tabela12[[#This Row],[Količina]]*Tabela12[[#This Row],[cena/EM]],2)</f>
        <v>0</v>
      </c>
    </row>
    <row r="229" spans="1:9" ht="42" customHeight="1" x14ac:dyDescent="0.25">
      <c r="A229" s="192">
        <v>273</v>
      </c>
      <c r="B229" s="297" t="s">
        <v>2324</v>
      </c>
      <c r="C229" s="316" t="s">
        <v>2764</v>
      </c>
      <c r="D229" s="310" t="s">
        <v>1590</v>
      </c>
      <c r="E229" s="310"/>
      <c r="F229" s="145" t="s">
        <v>1043</v>
      </c>
      <c r="G229" s="312">
        <v>20</v>
      </c>
      <c r="H229" s="49"/>
      <c r="I229" s="112">
        <f>ROUND(Tabela12[[#This Row],[Količina]]*Tabela12[[#This Row],[cena/EM]],2)</f>
        <v>0</v>
      </c>
    </row>
    <row r="230" spans="1:9" ht="42" customHeight="1" x14ac:dyDescent="0.25">
      <c r="A230" s="192">
        <v>274</v>
      </c>
      <c r="B230" s="297" t="s">
        <v>2324</v>
      </c>
      <c r="C230" s="316" t="s">
        <v>2765</v>
      </c>
      <c r="D230" s="310" t="s">
        <v>2766</v>
      </c>
      <c r="E230" s="310"/>
      <c r="F230" s="145" t="s">
        <v>1043</v>
      </c>
      <c r="G230" s="312">
        <v>20</v>
      </c>
      <c r="H230" s="49"/>
      <c r="I230" s="112">
        <f>ROUND(Tabela12[[#This Row],[Količina]]*Tabela12[[#This Row],[cena/EM]],2)</f>
        <v>0</v>
      </c>
    </row>
    <row r="231" spans="1:9" ht="42" customHeight="1" x14ac:dyDescent="0.25">
      <c r="A231" s="192">
        <v>275</v>
      </c>
      <c r="B231" s="297"/>
      <c r="C231" s="316" t="s">
        <v>2767</v>
      </c>
      <c r="D231" s="310" t="s">
        <v>2768</v>
      </c>
      <c r="E231" s="310"/>
      <c r="F231" s="145" t="s">
        <v>21</v>
      </c>
      <c r="G231" s="312">
        <v>1</v>
      </c>
      <c r="H231" s="49"/>
      <c r="I231" s="112">
        <f>ROUND(Tabela12[[#This Row],[Količina]]*Tabela12[[#This Row],[cena/EM]],2)</f>
        <v>0</v>
      </c>
    </row>
    <row r="232" spans="1:9" x14ac:dyDescent="0.25">
      <c r="A232" s="192">
        <v>276</v>
      </c>
      <c r="B232" s="137" t="s">
        <v>2324</v>
      </c>
      <c r="C232" s="61" t="s">
        <v>2769</v>
      </c>
      <c r="D232" s="97" t="s">
        <v>2770</v>
      </c>
      <c r="E232" s="98"/>
      <c r="F232" s="62">
        <f>ROUND(SUM(F233:F235),2)</f>
        <v>0</v>
      </c>
      <c r="G232" s="306" t="s">
        <v>1512</v>
      </c>
      <c r="H232" s="306"/>
      <c r="I232" s="99"/>
    </row>
    <row r="233" spans="1:9" x14ac:dyDescent="0.25">
      <c r="A233" s="192">
        <v>277</v>
      </c>
      <c r="B233" s="138" t="s">
        <v>2324</v>
      </c>
      <c r="C233" s="131" t="s">
        <v>2771</v>
      </c>
      <c r="D233" s="158" t="s">
        <v>2772</v>
      </c>
      <c r="E233" s="140"/>
      <c r="F233" s="132">
        <f>ROUND(F236,2)</f>
        <v>0</v>
      </c>
      <c r="G233" s="307" t="s">
        <v>1512</v>
      </c>
      <c r="H233" s="307"/>
      <c r="I233" s="141"/>
    </row>
    <row r="234" spans="1:9" x14ac:dyDescent="0.25">
      <c r="A234" s="192">
        <v>278</v>
      </c>
      <c r="B234" s="138" t="s">
        <v>2324</v>
      </c>
      <c r="C234" s="131" t="s">
        <v>2773</v>
      </c>
      <c r="D234" s="158" t="s">
        <v>2774</v>
      </c>
      <c r="E234" s="159"/>
      <c r="F234" s="132">
        <f>ROUND(F244,2)</f>
        <v>0</v>
      </c>
      <c r="G234" s="308" t="s">
        <v>1512</v>
      </c>
      <c r="H234" s="308"/>
      <c r="I234" s="175"/>
    </row>
    <row r="235" spans="1:9" x14ac:dyDescent="0.25">
      <c r="A235" s="192">
        <v>279</v>
      </c>
      <c r="B235" s="298" t="s">
        <v>2324</v>
      </c>
      <c r="C235" s="299" t="s">
        <v>2775</v>
      </c>
      <c r="D235" s="313" t="s">
        <v>2776</v>
      </c>
      <c r="E235" s="313"/>
      <c r="F235" s="132">
        <f>ROUND(F256,2)</f>
        <v>0</v>
      </c>
      <c r="G235" s="314" t="s">
        <v>1512</v>
      </c>
      <c r="H235" s="314"/>
      <c r="I235" s="315"/>
    </row>
    <row r="236" spans="1:9" x14ac:dyDescent="0.25">
      <c r="A236" s="192">
        <v>280</v>
      </c>
      <c r="B236" s="142" t="s">
        <v>2324</v>
      </c>
      <c r="C236" s="101" t="s">
        <v>2771</v>
      </c>
      <c r="D236" s="102" t="s">
        <v>2772</v>
      </c>
      <c r="E236" s="143"/>
      <c r="F236" s="104">
        <f>ROUND(SUM(I237:I243),2)</f>
        <v>0</v>
      </c>
      <c r="G236" s="309" t="s">
        <v>1512</v>
      </c>
      <c r="H236" s="309"/>
      <c r="I236" s="79"/>
    </row>
    <row r="237" spans="1:9" ht="30" customHeight="1" x14ac:dyDescent="0.25">
      <c r="A237" s="192">
        <v>281</v>
      </c>
      <c r="B237" s="297" t="s">
        <v>2324</v>
      </c>
      <c r="C237" s="316" t="s">
        <v>2777</v>
      </c>
      <c r="D237" s="310" t="s">
        <v>2778</v>
      </c>
      <c r="E237" s="310" t="s">
        <v>2779</v>
      </c>
      <c r="F237" s="145" t="s">
        <v>21</v>
      </c>
      <c r="G237" s="312">
        <v>1</v>
      </c>
      <c r="H237" s="49"/>
      <c r="I237" s="112">
        <f>ROUND(Tabela12[[#This Row],[Količina]]*Tabela12[[#This Row],[cena/EM]],2)</f>
        <v>0</v>
      </c>
    </row>
    <row r="238" spans="1:9" ht="30" customHeight="1" x14ac:dyDescent="0.25">
      <c r="A238" s="192">
        <v>282</v>
      </c>
      <c r="B238" s="297" t="s">
        <v>2324</v>
      </c>
      <c r="C238" s="316" t="s">
        <v>2780</v>
      </c>
      <c r="D238" s="310" t="s">
        <v>2781</v>
      </c>
      <c r="E238" s="310" t="s">
        <v>2782</v>
      </c>
      <c r="F238" s="145" t="s">
        <v>21</v>
      </c>
      <c r="G238" s="312">
        <v>1</v>
      </c>
      <c r="H238" s="49"/>
      <c r="I238" s="112">
        <f>ROUND(Tabela12[[#This Row],[Količina]]*Tabela12[[#This Row],[cena/EM]],2)</f>
        <v>0</v>
      </c>
    </row>
    <row r="239" spans="1:9" ht="30" customHeight="1" x14ac:dyDescent="0.25">
      <c r="A239" s="192">
        <v>283</v>
      </c>
      <c r="B239" s="297" t="s">
        <v>2324</v>
      </c>
      <c r="C239" s="316" t="s">
        <v>2783</v>
      </c>
      <c r="D239" s="310" t="s">
        <v>2784</v>
      </c>
      <c r="E239" s="310" t="s">
        <v>2785</v>
      </c>
      <c r="F239" s="145" t="s">
        <v>21</v>
      </c>
      <c r="G239" s="312">
        <v>1</v>
      </c>
      <c r="H239" s="49"/>
      <c r="I239" s="112">
        <f>ROUND(Tabela12[[#This Row],[Količina]]*Tabela12[[#This Row],[cena/EM]],2)</f>
        <v>0</v>
      </c>
    </row>
    <row r="240" spans="1:9" ht="30" customHeight="1" x14ac:dyDescent="0.25">
      <c r="A240" s="192">
        <v>284</v>
      </c>
      <c r="B240" s="297" t="s">
        <v>2324</v>
      </c>
      <c r="C240" s="316" t="s">
        <v>2786</v>
      </c>
      <c r="D240" s="310" t="s">
        <v>2787</v>
      </c>
      <c r="E240" s="310" t="s">
        <v>2788</v>
      </c>
      <c r="F240" s="145" t="s">
        <v>21</v>
      </c>
      <c r="G240" s="312">
        <v>1</v>
      </c>
      <c r="H240" s="49"/>
      <c r="I240" s="112">
        <f>ROUND(Tabela12[[#This Row],[Količina]]*Tabela12[[#This Row],[cena/EM]],2)</f>
        <v>0</v>
      </c>
    </row>
    <row r="241" spans="1:9" ht="30" customHeight="1" x14ac:dyDescent="0.25">
      <c r="A241" s="192">
        <v>285</v>
      </c>
      <c r="B241" s="297" t="s">
        <v>2324</v>
      </c>
      <c r="C241" s="316" t="s">
        <v>2789</v>
      </c>
      <c r="D241" s="310" t="s">
        <v>2790</v>
      </c>
      <c r="E241" s="310" t="s">
        <v>2791</v>
      </c>
      <c r="F241" s="145" t="s">
        <v>21</v>
      </c>
      <c r="G241" s="312">
        <v>1</v>
      </c>
      <c r="H241" s="49"/>
      <c r="I241" s="112">
        <f>ROUND(Tabela12[[#This Row],[Količina]]*Tabela12[[#This Row],[cena/EM]],2)</f>
        <v>0</v>
      </c>
    </row>
    <row r="242" spans="1:9" ht="30" customHeight="1" x14ac:dyDescent="0.25">
      <c r="A242" s="192">
        <v>286</v>
      </c>
      <c r="B242" s="297" t="s">
        <v>2324</v>
      </c>
      <c r="C242" s="316" t="s">
        <v>2792</v>
      </c>
      <c r="D242" s="310" t="s">
        <v>2554</v>
      </c>
      <c r="E242" s="310" t="s">
        <v>2793</v>
      </c>
      <c r="F242" s="145" t="s">
        <v>21</v>
      </c>
      <c r="G242" s="312">
        <v>1</v>
      </c>
      <c r="H242" s="49"/>
      <c r="I242" s="112">
        <f>ROUND(Tabela12[[#This Row],[Količina]]*Tabela12[[#This Row],[cena/EM]],2)</f>
        <v>0</v>
      </c>
    </row>
    <row r="243" spans="1:9" ht="30" customHeight="1" x14ac:dyDescent="0.25">
      <c r="A243" s="192">
        <v>287</v>
      </c>
      <c r="B243" s="297" t="s">
        <v>2324</v>
      </c>
      <c r="C243" s="316" t="s">
        <v>2794</v>
      </c>
      <c r="D243" s="310" t="s">
        <v>2795</v>
      </c>
      <c r="E243" s="310"/>
      <c r="F243" s="145" t="s">
        <v>21</v>
      </c>
      <c r="G243" s="312">
        <v>5</v>
      </c>
      <c r="H243" s="49"/>
      <c r="I243" s="112">
        <f>ROUND(Tabela12[[#This Row],[Količina]]*Tabela12[[#This Row],[cena/EM]],2)</f>
        <v>0</v>
      </c>
    </row>
    <row r="244" spans="1:9" x14ac:dyDescent="0.25">
      <c r="A244" s="192">
        <v>288</v>
      </c>
      <c r="B244" s="142" t="s">
        <v>2324</v>
      </c>
      <c r="C244" s="101" t="s">
        <v>2773</v>
      </c>
      <c r="D244" s="102" t="s">
        <v>2774</v>
      </c>
      <c r="E244" s="143"/>
      <c r="F244" s="104">
        <f>ROUND(SUM(I245:I255),2)</f>
        <v>0</v>
      </c>
      <c r="G244" s="309" t="s">
        <v>1512</v>
      </c>
      <c r="H244" s="309"/>
      <c r="I244" s="79"/>
    </row>
    <row r="245" spans="1:9" x14ac:dyDescent="0.25">
      <c r="A245" s="192">
        <v>289</v>
      </c>
      <c r="B245" s="297"/>
      <c r="C245" s="316" t="s">
        <v>2796</v>
      </c>
      <c r="D245" s="310" t="s">
        <v>2797</v>
      </c>
      <c r="E245" s="310" t="s">
        <v>2798</v>
      </c>
      <c r="F245" s="145" t="s">
        <v>21</v>
      </c>
      <c r="G245" s="312">
        <v>2</v>
      </c>
      <c r="H245" s="49"/>
      <c r="I245" s="112">
        <f>ROUND(Tabela12[[#This Row],[Količina]]*Tabela12[[#This Row],[cena/EM]],2)</f>
        <v>0</v>
      </c>
    </row>
    <row r="246" spans="1:9" ht="30" customHeight="1" x14ac:dyDescent="0.25">
      <c r="A246" s="192">
        <v>290</v>
      </c>
      <c r="B246" s="297"/>
      <c r="C246" s="316" t="s">
        <v>2799</v>
      </c>
      <c r="D246" s="310" t="s">
        <v>2800</v>
      </c>
      <c r="E246" s="310" t="s">
        <v>2801</v>
      </c>
      <c r="F246" s="145" t="s">
        <v>21</v>
      </c>
      <c r="G246" s="312">
        <v>1</v>
      </c>
      <c r="H246" s="49"/>
      <c r="I246" s="112">
        <f>ROUND(Tabela12[[#This Row],[Količina]]*Tabela12[[#This Row],[cena/EM]],2)</f>
        <v>0</v>
      </c>
    </row>
    <row r="247" spans="1:9" ht="30" customHeight="1" x14ac:dyDescent="0.25">
      <c r="A247" s="192">
        <v>291</v>
      </c>
      <c r="B247" s="297" t="s">
        <v>2324</v>
      </c>
      <c r="C247" s="316" t="s">
        <v>2802</v>
      </c>
      <c r="D247" s="310" t="s">
        <v>2803</v>
      </c>
      <c r="E247" s="310"/>
      <c r="F247" s="145" t="s">
        <v>21</v>
      </c>
      <c r="G247" s="312">
        <v>1</v>
      </c>
      <c r="H247" s="49"/>
      <c r="I247" s="112">
        <f>ROUND(Tabela12[[#This Row],[Količina]]*Tabela12[[#This Row],[cena/EM]],2)</f>
        <v>0</v>
      </c>
    </row>
    <row r="248" spans="1:9" ht="30" customHeight="1" x14ac:dyDescent="0.25">
      <c r="A248" s="192">
        <v>292</v>
      </c>
      <c r="B248" s="297" t="s">
        <v>2324</v>
      </c>
      <c r="C248" s="316" t="s">
        <v>2804</v>
      </c>
      <c r="D248" s="310" t="s">
        <v>2805</v>
      </c>
      <c r="E248" s="310"/>
      <c r="F248" s="145" t="s">
        <v>21</v>
      </c>
      <c r="G248" s="312">
        <v>4</v>
      </c>
      <c r="H248" s="49"/>
      <c r="I248" s="112">
        <f>ROUND(Tabela12[[#This Row],[Količina]]*Tabela12[[#This Row],[cena/EM]],2)</f>
        <v>0</v>
      </c>
    </row>
    <row r="249" spans="1:9" x14ac:dyDescent="0.25">
      <c r="A249" s="192">
        <v>293</v>
      </c>
      <c r="B249" s="297" t="s">
        <v>2324</v>
      </c>
      <c r="C249" s="316" t="s">
        <v>2806</v>
      </c>
      <c r="D249" s="310" t="s">
        <v>2807</v>
      </c>
      <c r="E249" s="310"/>
      <c r="F249" s="145" t="s">
        <v>21</v>
      </c>
      <c r="G249" s="312">
        <v>20</v>
      </c>
      <c r="H249" s="49"/>
      <c r="I249" s="112">
        <f>ROUND(Tabela12[[#This Row],[Količina]]*Tabela12[[#This Row],[cena/EM]],2)</f>
        <v>0</v>
      </c>
    </row>
    <row r="250" spans="1:9" ht="30" customHeight="1" x14ac:dyDescent="0.25">
      <c r="A250" s="192">
        <v>294</v>
      </c>
      <c r="B250" s="297" t="s">
        <v>2324</v>
      </c>
      <c r="C250" s="316" t="s">
        <v>2808</v>
      </c>
      <c r="D250" s="310" t="s">
        <v>2809</v>
      </c>
      <c r="E250" s="310"/>
      <c r="F250" s="145" t="s">
        <v>21</v>
      </c>
      <c r="G250" s="312">
        <v>5</v>
      </c>
      <c r="H250" s="49"/>
      <c r="I250" s="112">
        <f>ROUND(Tabela12[[#This Row],[Količina]]*Tabela12[[#This Row],[cena/EM]],2)</f>
        <v>0</v>
      </c>
    </row>
    <row r="251" spans="1:9" x14ac:dyDescent="0.25">
      <c r="A251" s="192">
        <v>295</v>
      </c>
      <c r="B251" s="297" t="s">
        <v>2324</v>
      </c>
      <c r="C251" s="316" t="s">
        <v>2810</v>
      </c>
      <c r="D251" s="310" t="s">
        <v>2811</v>
      </c>
      <c r="E251" s="310"/>
      <c r="F251" s="145" t="s">
        <v>21</v>
      </c>
      <c r="G251" s="312">
        <v>3</v>
      </c>
      <c r="H251" s="49"/>
      <c r="I251" s="112">
        <f>ROUND(Tabela12[[#This Row],[Količina]]*Tabela12[[#This Row],[cena/EM]],2)</f>
        <v>0</v>
      </c>
    </row>
    <row r="252" spans="1:9" x14ac:dyDescent="0.25">
      <c r="A252" s="192">
        <v>296</v>
      </c>
      <c r="B252" s="297" t="s">
        <v>2324</v>
      </c>
      <c r="C252" s="316" t="s">
        <v>2812</v>
      </c>
      <c r="D252" s="310" t="s">
        <v>2813</v>
      </c>
      <c r="E252" s="310"/>
      <c r="F252" s="145" t="s">
        <v>21</v>
      </c>
      <c r="G252" s="312">
        <v>1</v>
      </c>
      <c r="H252" s="49"/>
      <c r="I252" s="112">
        <f>ROUND(Tabela12[[#This Row],[Količina]]*Tabela12[[#This Row],[cena/EM]],2)</f>
        <v>0</v>
      </c>
    </row>
    <row r="253" spans="1:9" x14ac:dyDescent="0.25">
      <c r="A253" s="192">
        <v>297</v>
      </c>
      <c r="B253" s="297" t="s">
        <v>2324</v>
      </c>
      <c r="C253" s="316" t="s">
        <v>2814</v>
      </c>
      <c r="D253" s="310" t="s">
        <v>2712</v>
      </c>
      <c r="E253" s="310"/>
      <c r="F253" s="145" t="s">
        <v>21</v>
      </c>
      <c r="G253" s="312">
        <v>2</v>
      </c>
      <c r="H253" s="49"/>
      <c r="I253" s="112">
        <f>ROUND(Tabela12[[#This Row],[Količina]]*Tabela12[[#This Row],[cena/EM]],2)</f>
        <v>0</v>
      </c>
    </row>
    <row r="254" spans="1:9" x14ac:dyDescent="0.25">
      <c r="A254" s="192">
        <v>298</v>
      </c>
      <c r="B254" s="297" t="s">
        <v>2324</v>
      </c>
      <c r="C254" s="316" t="s">
        <v>2815</v>
      </c>
      <c r="D254" s="310" t="s">
        <v>2816</v>
      </c>
      <c r="E254" s="310"/>
      <c r="F254" s="145" t="s">
        <v>21</v>
      </c>
      <c r="G254" s="312">
        <v>2</v>
      </c>
      <c r="H254" s="49"/>
      <c r="I254" s="112">
        <f>ROUND(Tabela12[[#This Row],[Količina]]*Tabela12[[#This Row],[cena/EM]],2)</f>
        <v>0</v>
      </c>
    </row>
    <row r="255" spans="1:9" x14ac:dyDescent="0.25">
      <c r="A255" s="192">
        <v>299</v>
      </c>
      <c r="B255" s="297" t="s">
        <v>2324</v>
      </c>
      <c r="C255" s="316" t="s">
        <v>2817</v>
      </c>
      <c r="D255" s="310" t="s">
        <v>2818</v>
      </c>
      <c r="E255" s="310"/>
      <c r="F255" s="145" t="s">
        <v>21</v>
      </c>
      <c r="G255" s="312">
        <v>3</v>
      </c>
      <c r="H255" s="49"/>
      <c r="I255" s="112">
        <f>ROUND(Tabela12[[#This Row],[Količina]]*Tabela12[[#This Row],[cena/EM]],2)</f>
        <v>0</v>
      </c>
    </row>
    <row r="256" spans="1:9" x14ac:dyDescent="0.25">
      <c r="A256" s="192">
        <v>300</v>
      </c>
      <c r="B256" s="142" t="s">
        <v>2324</v>
      </c>
      <c r="C256" s="101" t="s">
        <v>2775</v>
      </c>
      <c r="D256" s="102" t="s">
        <v>2776</v>
      </c>
      <c r="E256" s="143"/>
      <c r="F256" s="104">
        <f>ROUND(SUM(I257:I266),2)</f>
        <v>0</v>
      </c>
      <c r="G256" s="309" t="s">
        <v>1512</v>
      </c>
      <c r="H256" s="309"/>
      <c r="I256" s="79"/>
    </row>
    <row r="257" spans="1:9" ht="30" customHeight="1" x14ac:dyDescent="0.25">
      <c r="A257" s="192">
        <v>301</v>
      </c>
      <c r="B257" s="297" t="s">
        <v>2324</v>
      </c>
      <c r="C257" s="316" t="s">
        <v>2819</v>
      </c>
      <c r="D257" s="310" t="s">
        <v>2820</v>
      </c>
      <c r="E257" s="310" t="s">
        <v>2821</v>
      </c>
      <c r="F257" s="145" t="s">
        <v>1043</v>
      </c>
      <c r="G257" s="312">
        <v>4</v>
      </c>
      <c r="H257" s="49"/>
      <c r="I257" s="112">
        <f>ROUND(Tabela12[[#This Row],[Količina]]*Tabela12[[#This Row],[cena/EM]],2)</f>
        <v>0</v>
      </c>
    </row>
    <row r="258" spans="1:9" ht="30" customHeight="1" x14ac:dyDescent="0.25">
      <c r="A258" s="192">
        <v>302</v>
      </c>
      <c r="B258" s="297" t="s">
        <v>2324</v>
      </c>
      <c r="C258" s="316" t="s">
        <v>2822</v>
      </c>
      <c r="D258" s="310" t="s">
        <v>2823</v>
      </c>
      <c r="E258" s="310"/>
      <c r="F258" s="311" t="s">
        <v>21</v>
      </c>
      <c r="G258" s="312">
        <v>5</v>
      </c>
      <c r="H258" s="49"/>
      <c r="I258" s="112">
        <f>ROUND(Tabela12[[#This Row],[Količina]]*Tabela12[[#This Row],[cena/EM]],2)</f>
        <v>0</v>
      </c>
    </row>
    <row r="259" spans="1:9" ht="30" customHeight="1" x14ac:dyDescent="0.25">
      <c r="A259" s="192">
        <v>303</v>
      </c>
      <c r="B259" s="297" t="s">
        <v>2324</v>
      </c>
      <c r="C259" s="316" t="s">
        <v>2824</v>
      </c>
      <c r="D259" s="310" t="s">
        <v>1615</v>
      </c>
      <c r="E259" s="310"/>
      <c r="F259" s="311" t="s">
        <v>21</v>
      </c>
      <c r="G259" s="312">
        <v>5</v>
      </c>
      <c r="H259" s="49"/>
      <c r="I259" s="112">
        <f>ROUND(Tabela12[[#This Row],[Količina]]*Tabela12[[#This Row],[cena/EM]],2)</f>
        <v>0</v>
      </c>
    </row>
    <row r="260" spans="1:9" ht="42" customHeight="1" x14ac:dyDescent="0.25">
      <c r="A260" s="192">
        <v>304</v>
      </c>
      <c r="B260" s="297" t="s">
        <v>2324</v>
      </c>
      <c r="C260" s="316" t="s">
        <v>2825</v>
      </c>
      <c r="D260" s="310" t="s">
        <v>2826</v>
      </c>
      <c r="E260" s="310" t="s">
        <v>2821</v>
      </c>
      <c r="F260" s="145" t="s">
        <v>21</v>
      </c>
      <c r="G260" s="113">
        <v>1</v>
      </c>
      <c r="H260" s="49"/>
      <c r="I260" s="112">
        <f>ROUND(Tabela12[[#This Row],[Količina]]*Tabela12[[#This Row],[cena/EM]],2)</f>
        <v>0</v>
      </c>
    </row>
    <row r="261" spans="1:9" ht="30" customHeight="1" x14ac:dyDescent="0.25">
      <c r="A261" s="192">
        <v>305</v>
      </c>
      <c r="B261" s="297" t="s">
        <v>2324</v>
      </c>
      <c r="C261" s="316" t="s">
        <v>2827</v>
      </c>
      <c r="D261" s="310" t="s">
        <v>2828</v>
      </c>
      <c r="E261" s="310"/>
      <c r="F261" s="145" t="s">
        <v>21</v>
      </c>
      <c r="G261" s="318">
        <v>1</v>
      </c>
      <c r="H261" s="49"/>
      <c r="I261" s="112">
        <f>ROUND(Tabela12[[#This Row],[Količina]]*Tabela12[[#This Row],[cena/EM]],2)</f>
        <v>0</v>
      </c>
    </row>
    <row r="262" spans="1:9" x14ac:dyDescent="0.25">
      <c r="A262" s="192">
        <v>306</v>
      </c>
      <c r="B262" s="297" t="s">
        <v>2324</v>
      </c>
      <c r="C262" s="316" t="s">
        <v>2829</v>
      </c>
      <c r="D262" s="310" t="s">
        <v>2830</v>
      </c>
      <c r="E262" s="310"/>
      <c r="F262" s="145" t="s">
        <v>21</v>
      </c>
      <c r="G262" s="318">
        <v>1</v>
      </c>
      <c r="H262" s="49"/>
      <c r="I262" s="112">
        <f>ROUND(Tabela12[[#This Row],[Količina]]*Tabela12[[#This Row],[cena/EM]],2)</f>
        <v>0</v>
      </c>
    </row>
    <row r="263" spans="1:9" ht="30" customHeight="1" x14ac:dyDescent="0.25">
      <c r="A263" s="192">
        <v>307</v>
      </c>
      <c r="B263" s="297"/>
      <c r="C263" s="316" t="s">
        <v>2831</v>
      </c>
      <c r="D263" s="310" t="s">
        <v>2832</v>
      </c>
      <c r="E263" s="310"/>
      <c r="F263" s="145" t="s">
        <v>21</v>
      </c>
      <c r="G263" s="318">
        <v>1</v>
      </c>
      <c r="H263" s="49"/>
      <c r="I263" s="112">
        <f>ROUND(Tabela12[[#This Row],[Količina]]*Tabela12[[#This Row],[cena/EM]],2)</f>
        <v>0</v>
      </c>
    </row>
    <row r="264" spans="1:9" ht="30" customHeight="1" x14ac:dyDescent="0.25">
      <c r="A264" s="192">
        <v>308</v>
      </c>
      <c r="B264" s="297" t="s">
        <v>2324</v>
      </c>
      <c r="C264" s="316" t="s">
        <v>2833</v>
      </c>
      <c r="D264" s="310" t="s">
        <v>2834</v>
      </c>
      <c r="E264" s="310"/>
      <c r="F264" s="311" t="s">
        <v>24</v>
      </c>
      <c r="G264" s="312">
        <v>1</v>
      </c>
      <c r="H264" s="49"/>
      <c r="I264" s="112">
        <f>ROUND(Tabela12[[#This Row],[Količina]]*Tabela12[[#This Row],[cena/EM]],2)</f>
        <v>0</v>
      </c>
    </row>
    <row r="265" spans="1:9" ht="30" customHeight="1" x14ac:dyDescent="0.25">
      <c r="A265" s="192">
        <v>309</v>
      </c>
      <c r="B265" s="297" t="s">
        <v>2324</v>
      </c>
      <c r="C265" s="316" t="s">
        <v>2835</v>
      </c>
      <c r="D265" s="310" t="s">
        <v>2836</v>
      </c>
      <c r="E265" s="310" t="s">
        <v>2821</v>
      </c>
      <c r="F265" s="311" t="s">
        <v>24</v>
      </c>
      <c r="G265" s="312">
        <v>1</v>
      </c>
      <c r="H265" s="49"/>
      <c r="I265" s="112">
        <f>ROUND(Tabela12[[#This Row],[Količina]]*Tabela12[[#This Row],[cena/EM]],2)</f>
        <v>0</v>
      </c>
    </row>
    <row r="266" spans="1:9" x14ac:dyDescent="0.25">
      <c r="A266" s="192">
        <v>310</v>
      </c>
      <c r="B266" s="297" t="s">
        <v>2324</v>
      </c>
      <c r="C266" s="316" t="s">
        <v>2837</v>
      </c>
      <c r="D266" s="310" t="s">
        <v>2838</v>
      </c>
      <c r="E266" s="310"/>
      <c r="F266" s="145" t="s">
        <v>1043</v>
      </c>
      <c r="G266" s="312">
        <v>2</v>
      </c>
      <c r="H266" s="49"/>
      <c r="I266" s="112">
        <f>ROUND(Tabela12[[#This Row],[Količina]]*Tabela12[[#This Row],[cena/EM]],2)</f>
        <v>0</v>
      </c>
    </row>
    <row r="267" spans="1:9" x14ac:dyDescent="0.25">
      <c r="A267" s="192">
        <v>311</v>
      </c>
      <c r="B267" s="137" t="s">
        <v>2324</v>
      </c>
      <c r="C267" s="61" t="s">
        <v>2839</v>
      </c>
      <c r="D267" s="97" t="s">
        <v>2840</v>
      </c>
      <c r="E267" s="98"/>
      <c r="F267" s="62">
        <f>ROUND(SUM(F268),2)</f>
        <v>0</v>
      </c>
      <c r="G267" s="306" t="s">
        <v>1512</v>
      </c>
      <c r="H267" s="306"/>
      <c r="I267" s="99"/>
    </row>
    <row r="268" spans="1:9" x14ac:dyDescent="0.25">
      <c r="A268" s="192">
        <v>312</v>
      </c>
      <c r="B268" s="298" t="s">
        <v>2324</v>
      </c>
      <c r="C268" s="299" t="s">
        <v>2841</v>
      </c>
      <c r="D268" s="313" t="s">
        <v>2840</v>
      </c>
      <c r="E268" s="313"/>
      <c r="F268" s="132">
        <f>ROUND(F269,2)</f>
        <v>0</v>
      </c>
      <c r="G268" s="314" t="s">
        <v>1512</v>
      </c>
      <c r="H268" s="314"/>
      <c r="I268" s="315"/>
    </row>
    <row r="269" spans="1:9" x14ac:dyDescent="0.25">
      <c r="A269" s="192">
        <v>313</v>
      </c>
      <c r="B269" s="142" t="s">
        <v>2324</v>
      </c>
      <c r="C269" s="101" t="s">
        <v>2841</v>
      </c>
      <c r="D269" s="102" t="s">
        <v>2840</v>
      </c>
      <c r="E269" s="143"/>
      <c r="F269" s="104">
        <f>ROUND(SUM(I270:I273),2)</f>
        <v>0</v>
      </c>
      <c r="G269" s="309" t="s">
        <v>1512</v>
      </c>
      <c r="H269" s="309"/>
      <c r="I269" s="79"/>
    </row>
    <row r="270" spans="1:9" x14ac:dyDescent="0.25">
      <c r="A270" s="192">
        <v>314</v>
      </c>
      <c r="B270" s="323" t="s">
        <v>2324</v>
      </c>
      <c r="C270" s="324" t="s">
        <v>2842</v>
      </c>
      <c r="D270" s="325" t="s">
        <v>1637</v>
      </c>
      <c r="E270" s="310"/>
      <c r="F270" s="145" t="s">
        <v>21</v>
      </c>
      <c r="G270" s="312">
        <v>1</v>
      </c>
      <c r="H270" s="49"/>
      <c r="I270" s="112">
        <f>ROUND(Tabela12[[#This Row],[Količina]]*Tabela12[[#This Row],[cena/EM]],2)</f>
        <v>0</v>
      </c>
    </row>
    <row r="271" spans="1:9" x14ac:dyDescent="0.25">
      <c r="A271" s="192">
        <v>315</v>
      </c>
      <c r="B271" s="323" t="s">
        <v>2324</v>
      </c>
      <c r="C271" s="324" t="s">
        <v>2843</v>
      </c>
      <c r="D271" s="325" t="s">
        <v>2844</v>
      </c>
      <c r="E271" s="310"/>
      <c r="F271" s="145" t="s">
        <v>21</v>
      </c>
      <c r="G271" s="312">
        <v>1</v>
      </c>
      <c r="H271" s="49"/>
      <c r="I271" s="112">
        <f>ROUND(Tabela12[[#This Row],[Količina]]*Tabela12[[#This Row],[cena/EM]],2)</f>
        <v>0</v>
      </c>
    </row>
    <row r="272" spans="1:9" x14ac:dyDescent="0.25">
      <c r="A272" s="192">
        <v>316</v>
      </c>
      <c r="B272" s="323" t="s">
        <v>2324</v>
      </c>
      <c r="C272" s="324" t="s">
        <v>2845</v>
      </c>
      <c r="D272" s="325" t="s">
        <v>2846</v>
      </c>
      <c r="E272" s="310"/>
      <c r="F272" s="145" t="s">
        <v>21</v>
      </c>
      <c r="G272" s="312">
        <v>1</v>
      </c>
      <c r="H272" s="49"/>
      <c r="I272" s="112">
        <f>ROUND(Tabela12[[#This Row],[Količina]]*Tabela12[[#This Row],[cena/EM]],2)</f>
        <v>0</v>
      </c>
    </row>
    <row r="273" spans="1:9" x14ac:dyDescent="0.25">
      <c r="A273" s="192">
        <v>317</v>
      </c>
      <c r="B273" s="323" t="s">
        <v>2324</v>
      </c>
      <c r="C273" s="324" t="s">
        <v>2847</v>
      </c>
      <c r="D273" s="325" t="s">
        <v>1640</v>
      </c>
      <c r="E273" s="310"/>
      <c r="F273" s="145" t="s">
        <v>24</v>
      </c>
      <c r="G273" s="312">
        <v>1</v>
      </c>
      <c r="H273" s="49"/>
      <c r="I273" s="112">
        <f>ROUND(Tabela12[[#This Row],[Količina]]*Tabela12[[#This Row],[cena/EM]],2)</f>
        <v>0</v>
      </c>
    </row>
  </sheetData>
  <sheetProtection algorithmName="SHA-512" hashValue="2LnpbfxrVMQWdF1cleBRgbY5sKucI83wKB7+oSM26TXeQdtwIfugkHm1ofjzsFwIwZzR2KlYj7W4v4Ug5WnmUw==" saltValue="YUYJ9gLsIgAOm6SixFcvPg==" spinCount="100000" sheet="1" objects="1" scenarios="1"/>
  <conditionalFormatting sqref="H64:H86 H90:H102 H106:H125 H132:H144 H147:H155 H160:H166 H170:H176 H183:H202 H204:H208 H212:H214 H218:H231 H237:H243 H245:H255 H257:H266 H270:H273 H17:H59">
    <cfRule type="containsBlanks" dxfId="90" priority="4">
      <formula>LEN(TRIM(H17))=0</formula>
    </cfRule>
  </conditionalFormatting>
  <dataValidations disablePrompts="1" count="1">
    <dataValidation type="custom" allowBlank="1" showInputMessage="1" showErrorMessage="1" errorTitle="Preverite vnos" error="Ceno na EM je potrebno vnesti zaokroženo  na dve decimalni mesti." sqref="H257:H266 H245:H255 H90:H102 H132:H144 H64:H86 H147:H155 H106:H125 H204:H208 H160:H166 H183:H202 H218:H231 H237:H243 H212:H214 H170:H176 H270:H1048576 H1:H59" xr:uid="{00000000-0002-0000-0900-000000000000}">
      <formula1>H1=ROUND(H1,2)</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14</vt:i4>
      </vt:variant>
    </vt:vector>
  </HeadingPairs>
  <TitlesOfParts>
    <vt:vector size="14" baseType="lpstr">
      <vt:lpstr>Rekapitulacija</vt:lpstr>
      <vt:lpstr>0-2</vt:lpstr>
      <vt:lpstr>1-1</vt:lpstr>
      <vt:lpstr>1-2</vt:lpstr>
      <vt:lpstr>2-1</vt:lpstr>
      <vt:lpstr>3-1</vt:lpstr>
      <vt:lpstr>3-2</vt:lpstr>
      <vt:lpstr>3-3</vt:lpstr>
      <vt:lpstr>3-5</vt:lpstr>
      <vt:lpstr>3-6</vt:lpstr>
      <vt:lpstr>3-7</vt:lpstr>
      <vt:lpstr>4-1</vt:lpstr>
      <vt:lpstr>11-3</vt:lpstr>
      <vt:lpstr>12_SPLOŠNI 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dc:creator>
  <cp:lastModifiedBy>Janja Švarc</cp:lastModifiedBy>
  <cp:lastPrinted>2021-10-20T08:35:48Z</cp:lastPrinted>
  <dcterms:created xsi:type="dcterms:W3CDTF">2021-10-19T11:46:27Z</dcterms:created>
  <dcterms:modified xsi:type="dcterms:W3CDTF">2022-01-31T14:13:39Z</dcterms:modified>
</cp:coreProperties>
</file>